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el\Desktop\P-Tyрe\о проведении тендера\"/>
    </mc:Choice>
  </mc:AlternateContent>
  <bookViews>
    <workbookView xWindow="0" yWindow="0" windowWidth="17985" windowHeight="8145"/>
  </bookViews>
  <sheets>
    <sheet name="ВОР Р№1" sheetId="1" r:id="rId1"/>
    <sheet name="Лист2" sheetId="5" r:id="rId2"/>
    <sheet name="Лист3" sheetId="6" r:id="rId3"/>
    <sheet name="Лист1" sheetId="4" state="hidden" r:id="rId4"/>
    <sheet name="Вспомогательная" sheetId="3" state="hidden" r:id="rId5"/>
  </sheets>
  <definedNames>
    <definedName name="_xlnm._FilterDatabase" localSheetId="0" hidden="1">'ВОР Р№1'!$A$11:$N$122</definedName>
    <definedName name="Constr" localSheetId="0">'ВОР Р№1'!#REF!</definedName>
    <definedName name="FOT" localSheetId="0">'ВОР Р№1'!#REF!</definedName>
    <definedName name="Ind" localSheetId="0">'ВОР Р№1'!#REF!</definedName>
    <definedName name="Obj" localSheetId="0">'ВОР Р№1'!#REF!</definedName>
    <definedName name="Obosn" localSheetId="0">'ВОР Р№1'!#REF!</definedName>
    <definedName name="SmPr" localSheetId="0">'ВОР Р№1'!#REF!</definedName>
    <definedName name="Вес09Г2с6мм1Лист">'ВОР Р№1'!#REF!</definedName>
    <definedName name="ВесЛист4мм09Г2с">'ВОР Р№1'!#REF!</definedName>
    <definedName name="ВесЛист5мм09Г2с">'ВОР Р№1'!#REF!</definedName>
    <definedName name="ВесЛист6мм09Г2с">'ВОР Р№1'!#REF!</definedName>
    <definedName name="ВесЛист7мм09Г2с">'ВОР Р№1'!#REF!</definedName>
    <definedName name="ВесОцинковки">'ВОР Р№1'!#REF!</definedName>
    <definedName name="ВесПол40х4">'ВОР Р№1'!#REF!</definedName>
    <definedName name="ВесПолосы60х4">'ВОР Р№1'!#REF!</definedName>
    <definedName name="ВесТрубПроф40х30х3">'ВОР Р№1'!#REF!</definedName>
    <definedName name="ВесТрубПроф60х30х3">'ВОР Р№1'!#REF!</definedName>
    <definedName name="ВесУг40х4">'ВОР Р№1'!#REF!</definedName>
    <definedName name="ВесУг50х5">'ВОР Р№1'!#REF!</definedName>
    <definedName name="ВесУг63">'ВОР Р№1'!#REF!</definedName>
    <definedName name="ВесУг63х5">'ВОР Р№1'!#REF!</definedName>
    <definedName name="ВесУг75х6">'ВОР Р№1'!#REF!</definedName>
    <definedName name="весШ10">'ВОР Р№1'!#REF!</definedName>
    <definedName name="весШ12">'ВОР Р№1'!#REF!</definedName>
    <definedName name="весШ6">'ВОР Р№1'!#REF!</definedName>
    <definedName name="весШ8">'ВОР Р№1'!#REF!</definedName>
    <definedName name="ВОР">'ВОР Р№1'!#REF!</definedName>
    <definedName name="Высота">'ВОР Р№1'!#REF!</definedName>
    <definedName name="Диаметр">'ВОР Р№1'!#REF!</definedName>
    <definedName name="Диаметр1">'ВОР Р№1'!#REF!</definedName>
    <definedName name="КрышаСигмент">'ВОР Р№1'!#REF!</definedName>
    <definedName name="Наклон">'ВОР Р№1'!#REF!</definedName>
    <definedName name="_xlnm.Print_Area" localSheetId="0">'ВОР Р№1'!$A$1:$H$81</definedName>
    <definedName name="Объём1Мата">'ВОР Р№1'!#REF!</definedName>
    <definedName name="Периметр">'ВОР Р№1'!#REF!</definedName>
    <definedName name="ПлощадьБоковая">'ВОР Р№1'!#REF!</definedName>
    <definedName name="ПлощадьДна">'ВОР Р№1'!#REF!</definedName>
    <definedName name="площадьОцинковки">'ВОР Р№1'!#REF!</definedName>
    <definedName name="Радиус">'ВОР Р№1'!#REF!</definedName>
    <definedName name="радиус1">'ВОР Р№1'!#REF!</definedName>
    <definedName name="радиусУклон">'ВОР Р№1'!#REF!</definedName>
    <definedName name="РасходАбр">'ВОР Р№1'!#REF!</definedName>
    <definedName name="расходИЗОЛЕПMASTIC">'ВОР Р№1'!#REF!</definedName>
    <definedName name="расходИЗОЛЕПOIL">'ВОР Р№1'!#REF!</definedName>
    <definedName name="РасходРастворителя">'ВОР Р№1'!#REF!</definedName>
    <definedName name="РасходЭмали">'ВОР Р№1'!#REF!</definedName>
    <definedName name="сек0">'ВОР Р№1'!#REF!</definedName>
    <definedName name="Сек1">'ВОР Р№1'!#REF!</definedName>
    <definedName name="сек2">'ВОР Р№1'!#REF!</definedName>
    <definedName name="сек3">'ВОР Р№1'!#REF!</definedName>
    <definedName name="сек4">'ВОР Р№1'!#REF!</definedName>
    <definedName name="сек5">'ВОР Р№1'!#REF!</definedName>
    <definedName name="Слой">'ВОР Р№1'!#REF!</definedName>
  </definedNames>
  <calcPr calcId="162913"/>
</workbook>
</file>

<file path=xl/calcChain.xml><?xml version="1.0" encoding="utf-8"?>
<calcChain xmlns="http://schemas.openxmlformats.org/spreadsheetml/2006/main">
  <c r="G6" i="5" l="1"/>
  <c r="D70" i="1" l="1"/>
  <c r="D69" i="1"/>
  <c r="D62" i="1"/>
  <c r="H68" i="1" s="1"/>
  <c r="D60" i="1"/>
  <c r="H60" i="1" s="1"/>
  <c r="D57" i="1"/>
  <c r="D58" i="1" s="1"/>
  <c r="H58" i="1" s="1"/>
  <c r="C2" i="4" l="1"/>
  <c r="C3" i="4"/>
  <c r="C4" i="4"/>
  <c r="C5" i="4"/>
  <c r="C6" i="4"/>
  <c r="C7" i="4"/>
  <c r="C8" i="4"/>
  <c r="C9" i="4"/>
  <c r="C10" i="4"/>
  <c r="C11" i="4"/>
  <c r="C12" i="4"/>
  <c r="C1" i="4"/>
  <c r="K1" i="4" s="1"/>
  <c r="X4" i="3" l="1"/>
  <c r="J10" i="3" l="1"/>
  <c r="T9" i="3"/>
  <c r="T8" i="3"/>
  <c r="T5" i="3"/>
  <c r="R9" i="3"/>
  <c r="R8" i="3"/>
  <c r="P9" i="3"/>
  <c r="P8" i="3"/>
  <c r="P7" i="3"/>
  <c r="P5" i="3"/>
  <c r="N9" i="3"/>
  <c r="N8" i="3"/>
  <c r="N7" i="3"/>
  <c r="N6" i="3"/>
  <c r="N5" i="3"/>
  <c r="L9" i="3"/>
  <c r="L8" i="3"/>
  <c r="L7" i="3"/>
  <c r="L6" i="3"/>
  <c r="J6" i="3" s="1"/>
  <c r="L5" i="3"/>
  <c r="L4" i="3"/>
  <c r="J4" i="3" s="1"/>
  <c r="J8" i="3" l="1"/>
  <c r="J7" i="3"/>
  <c r="J5" i="3"/>
  <c r="J9" i="3"/>
  <c r="F14" i="3"/>
  <c r="F16" i="3" s="1"/>
  <c r="D14" i="3"/>
  <c r="C16" i="3" s="1"/>
</calcChain>
</file>

<file path=xl/sharedStrings.xml><?xml version="1.0" encoding="utf-8"?>
<sst xmlns="http://schemas.openxmlformats.org/spreadsheetml/2006/main" count="354" uniqueCount="145">
  <si>
    <t>Ед. изм.</t>
  </si>
  <si>
    <t>кг</t>
  </si>
  <si>
    <t>м</t>
  </si>
  <si>
    <t>Наименование работ</t>
  </si>
  <si>
    <t>Кол-во</t>
  </si>
  <si>
    <t>Исполнитель</t>
  </si>
  <si>
    <t xml:space="preserve"> </t>
  </si>
  <si>
    <t>Швеллер 8</t>
  </si>
  <si>
    <t>Швеллер 6,5</t>
  </si>
  <si>
    <t>Итого</t>
  </si>
  <si>
    <t>4х1500</t>
  </si>
  <si>
    <t>шт.</t>
  </si>
  <si>
    <t>Раскрой по листам на Дно резервуара 2000</t>
  </si>
  <si>
    <t xml:space="preserve">Итого </t>
  </si>
  <si>
    <t>Длина</t>
  </si>
  <si>
    <t>Лист</t>
  </si>
  <si>
    <t>поз.</t>
  </si>
  <si>
    <t>ко-во</t>
  </si>
  <si>
    <t>И4</t>
  </si>
  <si>
    <t>Двутавр 20</t>
  </si>
  <si>
    <t>Уголок 90х6</t>
  </si>
  <si>
    <t>Швеллер 24</t>
  </si>
  <si>
    <t>Уголок 40х4</t>
  </si>
  <si>
    <t>И5</t>
  </si>
  <si>
    <t>И6</t>
  </si>
  <si>
    <t>ИТОГО</t>
  </si>
  <si>
    <t>Двутавр 22</t>
  </si>
  <si>
    <t>И9</t>
  </si>
  <si>
    <t>И8</t>
  </si>
  <si>
    <t>кол-во</t>
  </si>
  <si>
    <t>УТВЕРЖДАЮ</t>
  </si>
  <si>
    <t>Представитель по доверенности</t>
  </si>
  <si>
    <t>____  ______________ 20 ___ г.</t>
  </si>
  <si>
    <t>Подрядная организация</t>
  </si>
  <si>
    <t>шт</t>
  </si>
  <si>
    <t>Руководитель проектов                                                               _________________ А.Р. Абдюшев</t>
  </si>
  <si>
    <t>Взрывозащищенный обогреватель мощностью 2.5кВт DEX-AIR-220-1-50-2.5</t>
  </si>
  <si>
    <t>Раздел 1. Отопление.</t>
  </si>
  <si>
    <t>Раздел 2. Вентиляция.</t>
  </si>
  <si>
    <t>П1,П1А</t>
  </si>
  <si>
    <t>Установка блоков приемных производительностью: до 10 тыс.м3/час</t>
  </si>
  <si>
    <t>Конвектор электрический мощностью 2.5кВт. Ballu Camino Eco Turbo. BEC/EMT-2500</t>
  </si>
  <si>
    <t>Монтаж электрического конвектора, встраиваемого в конструкцию пола</t>
  </si>
  <si>
    <t>Монтаж шкафа (пульта) управления навесного 600х600х350мм.</t>
  </si>
  <si>
    <t>Шкаф управления Shuft-E15-SF345-RS-662</t>
  </si>
  <si>
    <t>Приточная установка L= 1050 м3
/ч, Рсв=400 Па левого исполнения SlimLine 50-30  в составе :  - воздушный клапан с электроприводом; фильтр EU4; электрический нагреватель; вентилятор.</t>
  </si>
  <si>
    <t>Канальный датчик температуры HTF-PT1000</t>
  </si>
  <si>
    <t>Преобразователь частотный 0,75кВт (380В,3 фазы) АВА 00005 VEDA Drive VF-51</t>
  </si>
  <si>
    <t>Приборы, устанавливаемые на м/к, щитах и пультах до 5кг</t>
  </si>
  <si>
    <t>м2</t>
  </si>
  <si>
    <t>Прокладка воздуховодов из оцинкованной стали и алюминия класса П (плотные) толщиной: 0,7мм, периметром от 1100 до 1600мм (350х300)</t>
  </si>
  <si>
    <t>Прокладка воздуховодов из оцинкованной стали и алюминия класса П (плотные) толщиной: 0,7мм, периметром до 2400мм (400х500мм; 500х400мм; 640х450)</t>
  </si>
  <si>
    <t>Воздуховод из оцинкованной стали класса В ГОСТ 14918-2020 S=0,7 (350х300мм)</t>
  </si>
  <si>
    <t>Воздуховод из оцинкованной стали класса В ГОСТ 14918-2020 S=0,7 (400х500мм)</t>
  </si>
  <si>
    <t>Воздуховод из оцинкованной стали класса В ГОСТ 14918-2020 S=0,7 (500х400мм)</t>
  </si>
  <si>
    <t>Воздуховод из оцинкованной стали класса В ГОСТ 14918-2020 S=0,7 (640х450мм)</t>
  </si>
  <si>
    <t>Сталь сортовая для крепления воздуховодов</t>
  </si>
  <si>
    <t>т</t>
  </si>
  <si>
    <t>Лента самоклеящаяся</t>
  </si>
  <si>
    <t>м.п.</t>
  </si>
  <si>
    <t>Изоляция покрытий и перекрытий изделиями из волокнистых и зернистых материалов насухо</t>
  </si>
  <si>
    <t>м3</t>
  </si>
  <si>
    <t>Теплоизоляция минераловатными матами 50мм Ursa Geo M-11Ф</t>
  </si>
  <si>
    <t>В1,В1А</t>
  </si>
  <si>
    <t>Установка вентиляторов радиальных массой до 0,5т</t>
  </si>
  <si>
    <t>Вентилятор канальный взрывозащищенный L=150м3/ч, Рсв=300Па. ВКПН-В 50-25-2D-2,25</t>
  </si>
  <si>
    <t>Установка вставок гибких к радиальным вентиляторам</t>
  </si>
  <si>
    <t>Вставка гибкая ВГ400х200</t>
  </si>
  <si>
    <t>Шкаф управления BM-ERF345-G220</t>
  </si>
  <si>
    <t xml:space="preserve">Установка клапанов обратных: периметром до 1600мм </t>
  </si>
  <si>
    <t xml:space="preserve">Клапан обратный прямоугольный взрывозащищенный 300х250 АЗЕ 102.000-02 </t>
  </si>
  <si>
    <t>Установка зонтов над шахтами из стали круглого сечения Ø315мм</t>
  </si>
  <si>
    <t>Зонт вентиляционный ЗК 315</t>
  </si>
  <si>
    <t>Прокладка воздуховодов из оцинкованной стали и алюминия класса П (плотные) толщиной: 0,7мм, периметром до 2400мм (500х400)</t>
  </si>
  <si>
    <t>Крепления для воздуховодов оцинкованные</t>
  </si>
  <si>
    <t>Прокладка воздуховодов из оцинкованной стали и алюминия класса П (плотные) толщиной: 0,7мм, диаметром 355мм (Ø315мм)</t>
  </si>
  <si>
    <t>Воздуховод из оцинкованной стали класса В ГОСТ 14918-2020 S=0,7 (Ø315мм)</t>
  </si>
  <si>
    <t>ВЕ1-ВЕ3</t>
  </si>
  <si>
    <t>Установка дефлекторов диаметром патрубка 280мм</t>
  </si>
  <si>
    <t>Дефлектор Ø250мм (D250)</t>
  </si>
  <si>
    <t>Прокладка воздуховодов из оцинкованной стали и алюминия класса П (плотные) толщиной: 0,5мм, Ø250мм</t>
  </si>
  <si>
    <t>Воздуховод из оцинкованной стали класса В ГОСТ 14918-2020 S=0,5 (D250)</t>
  </si>
  <si>
    <t>Создание объекта: " Здание насосной станции подачи сырья (линия №4)"</t>
  </si>
  <si>
    <t>Вырезка отверстий в металлоконструкциях при толщине стали: до 5 мм</t>
  </si>
  <si>
    <t>подрядная организация</t>
  </si>
  <si>
    <t>Минеральная вата легких марок</t>
  </si>
  <si>
    <t xml:space="preserve">Устройство мелких покрытий (брандмауэры, парапеты, свесы и т.п.) из листовой оцинкованной стали (фасонные элементы).                                                                                             </t>
  </si>
  <si>
    <t>комплект</t>
  </si>
  <si>
    <t xml:space="preserve">Устройство герметизации горизонтальных и вертикальных стыков фасонных элементов </t>
  </si>
  <si>
    <t>Герметик силиконовый (600мл)</t>
  </si>
  <si>
    <t>Приточная вентиляция.</t>
  </si>
  <si>
    <t>Вырезка отверстий в металлоконструкциях при толщине стали: до 5 мм (для РНал)</t>
  </si>
  <si>
    <t>Комплект фасонных элементов обрамления приточных воздуховодов 10/22/2-АР</t>
  </si>
  <si>
    <t>Вытяжная вентиляция.</t>
  </si>
  <si>
    <t>Устройство герметичных проходок и герметичных трубных проходок с применением модульных систем уплотнения</t>
  </si>
  <si>
    <t>Универсальная проходка для труб диаметром 250 мм</t>
  </si>
  <si>
    <t>Универсальная проходка для труб диаметром 315 мм</t>
  </si>
  <si>
    <t>Металлический хомут для труб диаметром 250 мм</t>
  </si>
  <si>
    <t>Металлический хомут для труб диаметром 315 мм</t>
  </si>
  <si>
    <t xml:space="preserve">Саморез Ø4,8х28 </t>
  </si>
  <si>
    <t>Комплект фасонных элементов обрамления вытяжных воздуховодов 10/22/2-АР</t>
  </si>
  <si>
    <t>Полимерная отверждаемая мастика</t>
  </si>
  <si>
    <t>Комплект фасонных элементов обрамления приточных воздухлвлдов 10/22/2-АР</t>
  </si>
  <si>
    <t>Нащельник планка RAL9010 (развертка 100 мм)</t>
  </si>
  <si>
    <t>Фасонный элемент ФИ6х100 RAL9010 (развертка 220 мм)</t>
  </si>
  <si>
    <t>Саморез Ø4,2х16 с прессшайбой RAL5005</t>
  </si>
  <si>
    <t>Нащельник 480х480 отверстие 250 мм RAL9010 (развертка 500х500)</t>
  </si>
  <si>
    <t>Нащельник 0,530х0,530 отверстие 315 мм RAL9010 (развертка 550х550)</t>
  </si>
  <si>
    <t>Решётка вентиляционная РВр-1 400х200</t>
  </si>
  <si>
    <t>Решётка вентиляционная РНал 500х400</t>
  </si>
  <si>
    <t>Монтаж механизма исполнительного, массой: до 20 кг / датчики, реле, преобразователь частотный</t>
  </si>
  <si>
    <t>Реле давления дифференциальное PS-500-L</t>
  </si>
  <si>
    <t>Установка решёток жалюзийных площадью до 0,5м2</t>
  </si>
  <si>
    <t>м2 покрытия</t>
  </si>
  <si>
    <t>Отопление, вентиляция.</t>
  </si>
  <si>
    <t>Раздел 3. Проходы через стеновую и кровельную панели воздуховодов.</t>
  </si>
  <si>
    <t>Материалы подрядчика</t>
  </si>
  <si>
    <t>№ п.п.</t>
  </si>
  <si>
    <t>Установка решёток жалюзийных площадью до 2м2</t>
  </si>
  <si>
    <t>Сетка 10х10</t>
  </si>
  <si>
    <t>Решётка вентиляционная РВр-2 300х300</t>
  </si>
  <si>
    <t>______________________ Касимовв А.И.</t>
  </si>
  <si>
    <t>№675 от 16.09.2024</t>
  </si>
  <si>
    <t>Ведущий инженер-механик                                                   _________________ П.А. Селемнев</t>
  </si>
  <si>
    <t>Производство работ осуществляется на территории действующего предприятия с наличием в зоне производства работ следующих одного из нескольких из перечисленных ниже факторов: разветвленной сети транспортных и инженерных коммуникаций.</t>
  </si>
  <si>
    <t>Материалы:</t>
  </si>
  <si>
    <t xml:space="preserve">Машины и механизмы внутрипостроечные: подъемные механизмы подрядчика. </t>
  </si>
  <si>
    <t>Основные: Подрядчика</t>
  </si>
  <si>
    <t>Вспомогательные: Подрядчика, в том числе: электроды, кислород технический, пропан-бутан, проволока, болты с гайками и шайбами, саморезы, растворитель, грунтовка, 
монтажная пена, строительные леса и т.д.</t>
  </si>
  <si>
    <t xml:space="preserve">                                               ВЕДОМОСТЬ ОБЪЕМОВ РАБОТ № 700</t>
  </si>
  <si>
    <t>п.п.</t>
  </si>
  <si>
    <t>0,300*2+0,35*2=1,3м2*9м=11,7м2</t>
  </si>
  <si>
    <t>0,4*2+0,5*2=1,8м2*2=3,6м2</t>
  </si>
  <si>
    <t>0,5*2+0,4*2=1,8м2*1=1,8м2</t>
  </si>
  <si>
    <t>0,64*2+0,45*2=2,18м2*1=2,18м2</t>
  </si>
  <si>
    <t>Материалы</t>
  </si>
  <si>
    <t>Расчет по периметру Воздуховода</t>
  </si>
  <si>
    <t>3,14*0,315*2,5=2,5м2</t>
  </si>
  <si>
    <t>0,5*2+0,4*2=1,8м2*2=3,6м2</t>
  </si>
  <si>
    <t>9м</t>
  </si>
  <si>
    <t>2м</t>
  </si>
  <si>
    <t>1м</t>
  </si>
  <si>
    <t>2,5м</t>
  </si>
  <si>
    <t>3м</t>
  </si>
  <si>
    <t>3,14*0,25*3=2,36м2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</si>
</sst>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rgb="FF642422"/>
      <name val="Times New Roman"/>
      <family val="1"/>
      <charset val="204"/>
    </font>
    <font>
      <b/>
      <sz val="10"/>
      <color rgb="FF64242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04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1" applyFont="1" applyFill="1"/>
    <xf numFmtId="0" fontId="6" fillId="0" borderId="0" xfId="0" applyFont="1" applyFill="1"/>
    <xf numFmtId="0" fontId="2" fillId="0" borderId="0" xfId="1" applyFont="1" applyFill="1" applyBorder="1" applyAlignment="1"/>
    <xf numFmtId="0" fontId="2" fillId="0" borderId="0" xfId="1" applyFont="1" applyFill="1"/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right" vertical="top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3" xfId="0" applyBorder="1"/>
    <xf numFmtId="0" fontId="0" fillId="0" borderId="10" xfId="0" applyBorder="1"/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7" xfId="0" applyBorder="1"/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7" fillId="0" borderId="13" xfId="0" applyFont="1" applyBorder="1"/>
    <xf numFmtId="0" fontId="0" fillId="0" borderId="13" xfId="0" applyBorder="1"/>
    <xf numFmtId="0" fontId="0" fillId="0" borderId="8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7" fillId="0" borderId="2" xfId="0" applyFont="1" applyBorder="1" applyAlignment="1">
      <alignment horizontal="center" vertical="center"/>
    </xf>
    <xf numFmtId="0" fontId="7" fillId="0" borderId="12" xfId="0" applyFont="1" applyBorder="1"/>
    <xf numFmtId="0" fontId="0" fillId="0" borderId="15" xfId="0" applyBorder="1"/>
    <xf numFmtId="0" fontId="0" fillId="0" borderId="14" xfId="0" applyBorder="1"/>
    <xf numFmtId="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0" fillId="0" borderId="0" xfId="0" applyAlignment="1"/>
    <xf numFmtId="0" fontId="0" fillId="0" borderId="0" xfId="0" applyBorder="1" applyAlignment="1">
      <alignment horizontal="left" vertical="center"/>
    </xf>
    <xf numFmtId="0" fontId="3" fillId="0" borderId="0" xfId="1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8" fillId="3" borderId="0" xfId="0" applyFont="1" applyFill="1" applyBorder="1"/>
    <xf numFmtId="0" fontId="2" fillId="3" borderId="0" xfId="0" applyFont="1" applyFill="1" applyBorder="1"/>
    <xf numFmtId="0" fontId="8" fillId="4" borderId="0" xfId="0" applyFont="1" applyFill="1" applyAlignment="1">
      <alignment horizontal="left" vertical="center" wrapText="1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wrapText="1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left" vertical="center"/>
    </xf>
    <xf numFmtId="2" fontId="12" fillId="2" borderId="0" xfId="0" applyNumberFormat="1" applyFont="1" applyFill="1" applyAlignment="1">
      <alignment horizontal="left" vertical="center"/>
    </xf>
    <xf numFmtId="2" fontId="12" fillId="0" borderId="0" xfId="0" applyNumberFormat="1" applyFont="1" applyFill="1" applyAlignment="1">
      <alignment horizontal="left" vertical="center"/>
    </xf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5" fontId="9" fillId="0" borderId="0" xfId="0" applyNumberFormat="1" applyFont="1" applyFill="1" applyAlignment="1">
      <alignment vertical="center"/>
    </xf>
    <xf numFmtId="166" fontId="12" fillId="0" borderId="0" xfId="0" applyNumberFormat="1" applyFont="1" applyFill="1" applyAlignment="1">
      <alignment horizontal="left" vertical="center"/>
    </xf>
    <xf numFmtId="166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0" borderId="0" xfId="0" applyFont="1" applyFill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>
      <alignment horizontal="center" vertical="center" wrapText="1"/>
    </xf>
    <xf numFmtId="1" fontId="2" fillId="2" borderId="18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/>
    <xf numFmtId="0" fontId="3" fillId="2" borderId="0" xfId="0" applyFont="1" applyFill="1" applyBorder="1"/>
    <xf numFmtId="0" fontId="8" fillId="2" borderId="0" xfId="0" applyFont="1" applyFill="1" applyAlignment="1">
      <alignment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25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1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42422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10"/>
  <sheetViews>
    <sheetView showGridLines="0" tabSelected="1" view="pageBreakPreview" topLeftCell="A16" zoomScale="150" zoomScaleNormal="130" zoomScaleSheetLayoutView="150" zoomScalePageLayoutView="115" workbookViewId="0">
      <selection activeCell="E48" sqref="E48:E50"/>
    </sheetView>
  </sheetViews>
  <sheetFormatPr defaultRowHeight="12.75" outlineLevelCol="1" x14ac:dyDescent="0.2"/>
  <cols>
    <col min="1" max="1" width="6.42578125" style="17" customWidth="1"/>
    <col min="2" max="2" width="50.28515625" style="1" customWidth="1"/>
    <col min="3" max="3" width="11" style="2" customWidth="1"/>
    <col min="4" max="4" width="9.5703125" style="121" customWidth="1"/>
    <col min="5" max="5" width="12.85546875" style="3" customWidth="1"/>
    <col min="6" max="6" width="45.140625" style="4" customWidth="1"/>
    <col min="7" max="7" width="7.7109375" style="3" customWidth="1"/>
    <col min="8" max="8" width="10.5703125" style="3" customWidth="1"/>
    <col min="9" max="9" width="9" style="21" customWidth="1" outlineLevel="1"/>
    <col min="10" max="10" width="11.85546875" style="22" customWidth="1" outlineLevel="1"/>
    <col min="11" max="11" width="6.140625" style="7" customWidth="1" outlineLevel="1"/>
    <col min="12" max="12" width="9.140625" style="25" customWidth="1" outlineLevel="1"/>
    <col min="13" max="13" width="13.28515625" style="5" customWidth="1" outlineLevel="1"/>
    <col min="14" max="17" width="9.140625" style="5" customWidth="1" outlineLevel="1"/>
    <col min="18" max="18" width="9" style="5" customWidth="1" outlineLevel="1"/>
    <col min="19" max="19" width="26" style="3" customWidth="1"/>
    <col min="20" max="21" width="6.85546875" style="3" customWidth="1"/>
    <col min="22" max="16384" width="9.140625" style="5"/>
  </cols>
  <sheetData>
    <row r="1" spans="1:23" s="10" customFormat="1" x14ac:dyDescent="0.2">
      <c r="A1" s="164"/>
      <c r="B1" s="164"/>
      <c r="C1" s="9"/>
      <c r="D1" s="119"/>
      <c r="E1" s="15"/>
      <c r="F1" s="166" t="s">
        <v>30</v>
      </c>
      <c r="G1" s="166"/>
      <c r="H1" s="68"/>
      <c r="I1" s="24"/>
    </row>
    <row r="2" spans="1:23" s="10" customFormat="1" x14ac:dyDescent="0.2">
      <c r="A2" s="19"/>
      <c r="B2" s="11"/>
      <c r="C2" s="12"/>
      <c r="D2" s="120"/>
      <c r="E2" s="16"/>
      <c r="F2" s="167" t="s">
        <v>31</v>
      </c>
      <c r="G2" s="167"/>
      <c r="H2" s="66"/>
      <c r="I2" s="24"/>
      <c r="M2" s="40"/>
      <c r="N2" s="40"/>
      <c r="O2" s="13"/>
    </row>
    <row r="3" spans="1:23" s="10" customFormat="1" x14ac:dyDescent="0.2">
      <c r="A3" s="19"/>
      <c r="B3" s="11"/>
      <c r="C3" s="12"/>
      <c r="D3" s="120"/>
      <c r="E3" s="16"/>
      <c r="F3" s="167" t="s">
        <v>122</v>
      </c>
      <c r="G3" s="167"/>
      <c r="H3" s="66"/>
      <c r="I3" s="24"/>
      <c r="M3" s="41"/>
      <c r="N3" s="41"/>
      <c r="O3" s="14"/>
    </row>
    <row r="4" spans="1:23" s="10" customFormat="1" x14ac:dyDescent="0.2">
      <c r="A4" s="19"/>
      <c r="B4" s="11"/>
      <c r="C4" s="12"/>
      <c r="D4" s="120"/>
      <c r="E4" s="16"/>
      <c r="F4" s="167" t="s">
        <v>121</v>
      </c>
      <c r="G4" s="167"/>
      <c r="H4" s="66"/>
      <c r="I4" s="24"/>
      <c r="M4" s="40"/>
      <c r="N4" s="40"/>
      <c r="O4" s="13"/>
    </row>
    <row r="5" spans="1:23" s="10" customFormat="1" x14ac:dyDescent="0.2">
      <c r="A5" s="19"/>
      <c r="B5" s="20"/>
      <c r="C5" s="12"/>
      <c r="D5" s="120"/>
      <c r="E5" s="16"/>
      <c r="F5" s="168" t="s">
        <v>32</v>
      </c>
      <c r="G5" s="168"/>
      <c r="H5" s="66"/>
      <c r="I5" s="24"/>
      <c r="M5" s="40"/>
      <c r="N5" s="40"/>
      <c r="O5" s="13"/>
    </row>
    <row r="6" spans="1:23" x14ac:dyDescent="0.2">
      <c r="A6" s="18"/>
      <c r="F6" s="6"/>
      <c r="J6" s="5"/>
      <c r="K6" s="5"/>
      <c r="L6" s="5"/>
      <c r="M6" s="3"/>
      <c r="N6" s="3"/>
      <c r="O6" s="3"/>
      <c r="S6" s="5"/>
      <c r="T6" s="5"/>
      <c r="U6" s="5"/>
    </row>
    <row r="7" spans="1:23" ht="19.5" customHeight="1" x14ac:dyDescent="0.2">
      <c r="C7" s="64" t="s">
        <v>129</v>
      </c>
      <c r="E7" s="65"/>
      <c r="F7" s="111"/>
      <c r="J7" s="5"/>
      <c r="K7" s="5"/>
      <c r="L7" s="5"/>
      <c r="M7" s="3"/>
      <c r="N7" s="3"/>
      <c r="O7" s="3"/>
      <c r="S7" s="5"/>
      <c r="T7" s="5"/>
      <c r="U7" s="5"/>
    </row>
    <row r="8" spans="1:23" ht="19.5" customHeight="1" x14ac:dyDescent="0.2">
      <c r="A8" s="165" t="s">
        <v>82</v>
      </c>
      <c r="B8" s="165"/>
      <c r="C8" s="165"/>
      <c r="D8" s="165"/>
      <c r="E8" s="165"/>
      <c r="F8" s="165"/>
      <c r="G8" s="165"/>
      <c r="H8" s="165"/>
      <c r="I8" s="8"/>
      <c r="J8" s="5"/>
      <c r="K8" s="5"/>
      <c r="L8" s="5"/>
      <c r="S8" s="5"/>
      <c r="T8" s="5"/>
      <c r="U8" s="5"/>
    </row>
    <row r="9" spans="1:23" ht="19.5" customHeight="1" x14ac:dyDescent="0.2">
      <c r="A9" s="165" t="s">
        <v>114</v>
      </c>
      <c r="B9" s="165"/>
      <c r="C9" s="165"/>
      <c r="D9" s="165"/>
      <c r="E9" s="165"/>
      <c r="F9" s="165"/>
      <c r="G9" s="165"/>
      <c r="H9" s="165"/>
      <c r="I9" s="8"/>
      <c r="J9" s="5"/>
      <c r="K9" s="5"/>
      <c r="L9" s="5"/>
      <c r="Q9" s="90"/>
      <c r="R9" s="90"/>
      <c r="S9" s="90"/>
      <c r="T9" s="90"/>
      <c r="U9" s="90"/>
      <c r="V9" s="90"/>
      <c r="W9" s="90"/>
    </row>
    <row r="10" spans="1:23" ht="19.5" customHeight="1" thickBot="1" x14ac:dyDescent="0.25">
      <c r="A10" s="165"/>
      <c r="B10" s="165"/>
      <c r="C10" s="165"/>
      <c r="D10" s="165"/>
      <c r="E10" s="165"/>
      <c r="F10" s="165"/>
      <c r="G10" s="165"/>
      <c r="H10" s="165"/>
      <c r="I10" s="8"/>
      <c r="J10" s="5"/>
      <c r="K10" s="5"/>
      <c r="L10" s="5"/>
      <c r="Q10" s="90"/>
      <c r="R10" s="90"/>
      <c r="S10" s="90"/>
      <c r="T10" s="90"/>
      <c r="U10" s="90"/>
      <c r="V10" s="90"/>
      <c r="W10" s="90"/>
    </row>
    <row r="11" spans="1:23" ht="17.25" customHeight="1" thickBot="1" x14ac:dyDescent="0.25">
      <c r="A11" s="112" t="s">
        <v>117</v>
      </c>
      <c r="B11" s="112" t="s">
        <v>3</v>
      </c>
      <c r="C11" s="112" t="s">
        <v>0</v>
      </c>
      <c r="D11" s="122" t="s">
        <v>4</v>
      </c>
      <c r="E11" s="112" t="s">
        <v>5</v>
      </c>
      <c r="F11" s="112" t="s">
        <v>116</v>
      </c>
      <c r="G11" s="112" t="s">
        <v>0</v>
      </c>
      <c r="H11" s="112" t="s">
        <v>4</v>
      </c>
      <c r="I11" s="54"/>
      <c r="J11" s="55"/>
      <c r="K11" s="56"/>
      <c r="L11" s="57"/>
      <c r="M11" s="58"/>
      <c r="N11" s="58"/>
      <c r="O11" s="58"/>
      <c r="P11" s="58"/>
      <c r="Q11" s="105"/>
      <c r="R11" s="105"/>
      <c r="S11" s="106"/>
      <c r="T11" s="106"/>
      <c r="U11" s="106"/>
      <c r="V11" s="90"/>
      <c r="W11" s="90"/>
    </row>
    <row r="12" spans="1:23" ht="15" customHeight="1" thickBot="1" x14ac:dyDescent="0.25">
      <c r="A12" s="169" t="s">
        <v>37</v>
      </c>
      <c r="B12" s="170"/>
      <c r="C12" s="170"/>
      <c r="D12" s="170"/>
      <c r="E12" s="170"/>
      <c r="F12" s="170"/>
      <c r="G12" s="170"/>
      <c r="H12" s="171"/>
      <c r="I12" s="54"/>
      <c r="J12" s="55"/>
      <c r="K12" s="56"/>
      <c r="L12" s="57"/>
      <c r="M12" s="58"/>
      <c r="N12" s="58"/>
      <c r="O12" s="58"/>
      <c r="P12" s="58"/>
      <c r="Q12" s="105"/>
      <c r="R12" s="105"/>
      <c r="S12" s="106"/>
      <c r="T12" s="106"/>
      <c r="U12" s="106"/>
      <c r="V12" s="90"/>
      <c r="W12" s="90"/>
    </row>
    <row r="13" spans="1:23" ht="26.25" customHeight="1" x14ac:dyDescent="0.2">
      <c r="A13" s="175">
        <v>1</v>
      </c>
      <c r="B13" s="176" t="s">
        <v>42</v>
      </c>
      <c r="C13" s="177" t="s">
        <v>34</v>
      </c>
      <c r="D13" s="178">
        <v>2</v>
      </c>
      <c r="E13" s="177" t="s">
        <v>33</v>
      </c>
      <c r="F13" s="133" t="s">
        <v>36</v>
      </c>
      <c r="G13" s="134" t="s">
        <v>34</v>
      </c>
      <c r="H13" s="138">
        <v>1</v>
      </c>
      <c r="I13" s="54"/>
      <c r="J13" s="55"/>
      <c r="K13" s="56"/>
      <c r="L13" s="57"/>
      <c r="M13" s="58"/>
      <c r="N13" s="58"/>
      <c r="O13" s="58"/>
      <c r="P13" s="58"/>
      <c r="Q13" s="105"/>
      <c r="R13" s="105"/>
      <c r="S13" s="106"/>
      <c r="T13" s="106"/>
      <c r="U13" s="106"/>
      <c r="V13" s="90"/>
      <c r="W13" s="90"/>
    </row>
    <row r="14" spans="1:23" ht="26.25" customHeight="1" thickBot="1" x14ac:dyDescent="0.25">
      <c r="A14" s="175"/>
      <c r="B14" s="176"/>
      <c r="C14" s="177"/>
      <c r="D14" s="178"/>
      <c r="E14" s="177"/>
      <c r="F14" s="135" t="s">
        <v>41</v>
      </c>
      <c r="G14" s="128" t="s">
        <v>34</v>
      </c>
      <c r="H14" s="136">
        <v>1</v>
      </c>
      <c r="I14" s="113"/>
      <c r="J14" s="98"/>
      <c r="K14" s="99"/>
      <c r="L14" s="58"/>
      <c r="M14" s="58"/>
      <c r="N14" s="58"/>
      <c r="O14" s="58"/>
      <c r="P14" s="58"/>
      <c r="Q14" s="105"/>
      <c r="R14" s="105"/>
      <c r="S14" s="61"/>
      <c r="T14" s="61"/>
      <c r="U14" s="61"/>
      <c r="V14" s="90"/>
      <c r="W14" s="90"/>
    </row>
    <row r="15" spans="1:23" ht="15" customHeight="1" thickBot="1" x14ac:dyDescent="0.25">
      <c r="A15" s="172" t="s">
        <v>38</v>
      </c>
      <c r="B15" s="173"/>
      <c r="C15" s="173"/>
      <c r="D15" s="173"/>
      <c r="E15" s="173"/>
      <c r="F15" s="173"/>
      <c r="G15" s="173"/>
      <c r="H15" s="174"/>
      <c r="I15" s="97"/>
      <c r="J15" s="98"/>
      <c r="K15" s="99"/>
      <c r="L15" s="58"/>
      <c r="M15" s="58"/>
      <c r="N15" s="58"/>
      <c r="O15" s="58"/>
      <c r="P15" s="58"/>
      <c r="Q15" s="105"/>
      <c r="R15" s="105"/>
      <c r="S15" s="61"/>
      <c r="T15" s="61"/>
      <c r="U15" s="61"/>
      <c r="V15" s="90"/>
      <c r="W15" s="90"/>
    </row>
    <row r="16" spans="1:23" ht="15" customHeight="1" thickBot="1" x14ac:dyDescent="0.25">
      <c r="A16" s="153" t="s">
        <v>39</v>
      </c>
      <c r="B16" s="154"/>
      <c r="C16" s="154"/>
      <c r="D16" s="154"/>
      <c r="E16" s="154"/>
      <c r="F16" s="154"/>
      <c r="G16" s="154"/>
      <c r="H16" s="155"/>
      <c r="I16" s="97"/>
      <c r="J16" s="98"/>
      <c r="K16" s="99"/>
      <c r="L16" s="58"/>
      <c r="M16" s="58"/>
      <c r="N16" s="58"/>
      <c r="O16" s="58"/>
      <c r="P16" s="58"/>
      <c r="Q16" s="105"/>
      <c r="R16" s="105"/>
      <c r="S16" s="61"/>
      <c r="T16" s="61"/>
      <c r="U16" s="61"/>
      <c r="V16" s="90"/>
      <c r="W16" s="90"/>
    </row>
    <row r="17" spans="1:23" ht="54.75" customHeight="1" x14ac:dyDescent="0.2">
      <c r="A17" s="134">
        <v>2</v>
      </c>
      <c r="B17" s="133" t="s">
        <v>40</v>
      </c>
      <c r="C17" s="134" t="s">
        <v>34</v>
      </c>
      <c r="D17" s="125">
        <v>2</v>
      </c>
      <c r="E17" s="134" t="s">
        <v>33</v>
      </c>
      <c r="F17" s="133" t="s">
        <v>45</v>
      </c>
      <c r="G17" s="134" t="s">
        <v>34</v>
      </c>
      <c r="H17" s="134">
        <v>2</v>
      </c>
      <c r="I17" s="97"/>
      <c r="J17" s="98"/>
      <c r="K17" s="99"/>
      <c r="L17" s="58"/>
      <c r="M17" s="58"/>
      <c r="N17" s="58"/>
      <c r="O17" s="58"/>
      <c r="P17" s="58"/>
      <c r="Q17" s="105"/>
      <c r="R17" s="105"/>
      <c r="S17" s="61"/>
      <c r="T17" s="61"/>
      <c r="U17" s="61"/>
      <c r="V17" s="90"/>
      <c r="W17" s="90"/>
    </row>
    <row r="18" spans="1:23" ht="26.25" customHeight="1" x14ac:dyDescent="0.2">
      <c r="A18" s="127">
        <v>3</v>
      </c>
      <c r="B18" s="139" t="s">
        <v>110</v>
      </c>
      <c r="C18" s="127" t="s">
        <v>34</v>
      </c>
      <c r="D18" s="123">
        <v>2</v>
      </c>
      <c r="E18" s="127" t="s">
        <v>33</v>
      </c>
      <c r="F18" s="137" t="s">
        <v>47</v>
      </c>
      <c r="G18" s="127" t="s">
        <v>34</v>
      </c>
      <c r="H18" s="127">
        <v>2</v>
      </c>
      <c r="I18" s="97"/>
      <c r="J18" s="98"/>
      <c r="K18" s="99"/>
      <c r="L18" s="58"/>
      <c r="M18" s="58"/>
      <c r="N18" s="58"/>
      <c r="O18" s="58"/>
      <c r="P18" s="58"/>
      <c r="Q18" s="58"/>
      <c r="R18" s="58"/>
      <c r="S18" s="61"/>
      <c r="T18" s="61"/>
      <c r="U18" s="61"/>
    </row>
    <row r="19" spans="1:23" ht="26.25" customHeight="1" x14ac:dyDescent="0.2">
      <c r="A19" s="152">
        <v>4</v>
      </c>
      <c r="B19" s="151" t="s">
        <v>48</v>
      </c>
      <c r="C19" s="152" t="s">
        <v>34</v>
      </c>
      <c r="D19" s="156">
        <v>6</v>
      </c>
      <c r="E19" s="152" t="s">
        <v>33</v>
      </c>
      <c r="F19" s="137" t="s">
        <v>46</v>
      </c>
      <c r="G19" s="127" t="s">
        <v>34</v>
      </c>
      <c r="H19" s="127">
        <v>2</v>
      </c>
      <c r="I19" s="97"/>
      <c r="J19" s="98"/>
      <c r="K19" s="99"/>
      <c r="L19" s="58"/>
      <c r="M19" s="58"/>
      <c r="N19" s="58"/>
      <c r="O19" s="58"/>
      <c r="P19" s="58"/>
      <c r="Q19" s="58"/>
      <c r="R19" s="58"/>
      <c r="S19" s="61"/>
      <c r="T19" s="61"/>
      <c r="U19" s="61"/>
    </row>
    <row r="20" spans="1:23" ht="26.25" customHeight="1" x14ac:dyDescent="0.2">
      <c r="A20" s="152"/>
      <c r="B20" s="151"/>
      <c r="C20" s="152"/>
      <c r="D20" s="156"/>
      <c r="E20" s="152"/>
      <c r="F20" s="137" t="s">
        <v>111</v>
      </c>
      <c r="G20" s="127" t="s">
        <v>34</v>
      </c>
      <c r="H20" s="127">
        <v>4</v>
      </c>
      <c r="I20" s="97"/>
      <c r="J20" s="98"/>
      <c r="K20" s="99"/>
      <c r="L20" s="58"/>
      <c r="M20" s="58"/>
      <c r="N20" s="58"/>
      <c r="O20" s="58"/>
      <c r="P20" s="58"/>
      <c r="Q20" s="58"/>
      <c r="R20" s="58"/>
      <c r="S20" s="61"/>
      <c r="T20" s="61"/>
      <c r="U20" s="61"/>
    </row>
    <row r="21" spans="1:23" ht="26.25" customHeight="1" x14ac:dyDescent="0.2">
      <c r="A21" s="127">
        <v>5</v>
      </c>
      <c r="B21" s="137" t="s">
        <v>43</v>
      </c>
      <c r="C21" s="127" t="s">
        <v>34</v>
      </c>
      <c r="D21" s="123">
        <v>2</v>
      </c>
      <c r="E21" s="127" t="s">
        <v>33</v>
      </c>
      <c r="F21" s="137" t="s">
        <v>44</v>
      </c>
      <c r="G21" s="127" t="s">
        <v>34</v>
      </c>
      <c r="H21" s="127">
        <v>2</v>
      </c>
      <c r="I21" s="97"/>
      <c r="J21" s="98"/>
      <c r="K21" s="99"/>
      <c r="L21" s="58"/>
      <c r="M21" s="58"/>
      <c r="N21" s="58"/>
      <c r="O21" s="58"/>
      <c r="P21" s="58"/>
      <c r="Q21" s="58"/>
      <c r="R21" s="58"/>
      <c r="S21" s="61"/>
      <c r="T21" s="61"/>
      <c r="U21" s="61"/>
    </row>
    <row r="22" spans="1:23" ht="21" customHeight="1" x14ac:dyDescent="0.2">
      <c r="A22" s="152">
        <v>6</v>
      </c>
      <c r="B22" s="151" t="s">
        <v>118</v>
      </c>
      <c r="C22" s="152" t="s">
        <v>34</v>
      </c>
      <c r="D22" s="156">
        <v>4</v>
      </c>
      <c r="E22" s="152" t="s">
        <v>33</v>
      </c>
      <c r="F22" s="137" t="s">
        <v>108</v>
      </c>
      <c r="G22" s="127" t="s">
        <v>34</v>
      </c>
      <c r="H22" s="127">
        <v>3</v>
      </c>
      <c r="I22" s="97"/>
      <c r="J22" s="98"/>
      <c r="K22" s="99"/>
      <c r="L22" s="58"/>
      <c r="M22" s="58"/>
      <c r="N22" s="58"/>
      <c r="O22" s="58"/>
      <c r="P22" s="58"/>
      <c r="Q22" s="58"/>
      <c r="R22" s="58"/>
      <c r="S22" s="61"/>
      <c r="T22" s="61"/>
      <c r="U22" s="61"/>
    </row>
    <row r="23" spans="1:23" ht="22.5" customHeight="1" x14ac:dyDescent="0.2">
      <c r="A23" s="152"/>
      <c r="B23" s="151"/>
      <c r="C23" s="152"/>
      <c r="D23" s="156"/>
      <c r="E23" s="152"/>
      <c r="F23" s="137" t="s">
        <v>109</v>
      </c>
      <c r="G23" s="127" t="s">
        <v>34</v>
      </c>
      <c r="H23" s="127">
        <v>1</v>
      </c>
      <c r="I23" s="97"/>
      <c r="J23" s="98"/>
      <c r="K23" s="99"/>
      <c r="L23" s="58"/>
      <c r="M23" s="58"/>
      <c r="N23" s="58"/>
      <c r="O23" s="58"/>
      <c r="P23" s="58"/>
      <c r="Q23" s="58"/>
      <c r="R23" s="58"/>
      <c r="S23" s="61"/>
      <c r="T23" s="61"/>
      <c r="U23" s="61"/>
    </row>
    <row r="24" spans="1:23" ht="27" customHeight="1" x14ac:dyDescent="0.2">
      <c r="A24" s="152">
        <v>7</v>
      </c>
      <c r="B24" s="151" t="s">
        <v>50</v>
      </c>
      <c r="C24" s="152" t="s">
        <v>49</v>
      </c>
      <c r="D24" s="180">
        <v>11.7</v>
      </c>
      <c r="E24" s="152" t="s">
        <v>33</v>
      </c>
      <c r="F24" s="137" t="s">
        <v>52</v>
      </c>
      <c r="G24" s="127" t="s">
        <v>2</v>
      </c>
      <c r="H24" s="127">
        <v>9</v>
      </c>
      <c r="I24" s="97"/>
      <c r="J24" s="98"/>
      <c r="K24" s="99"/>
      <c r="L24" s="58"/>
      <c r="M24" s="58"/>
      <c r="N24" s="58"/>
      <c r="O24" s="58"/>
      <c r="P24" s="58"/>
      <c r="Q24" s="58"/>
      <c r="R24" s="58"/>
      <c r="S24" s="61"/>
      <c r="T24" s="61"/>
      <c r="U24" s="61"/>
    </row>
    <row r="25" spans="1:23" ht="19.5" customHeight="1" x14ac:dyDescent="0.2">
      <c r="A25" s="152"/>
      <c r="B25" s="151"/>
      <c r="C25" s="152"/>
      <c r="D25" s="180"/>
      <c r="E25" s="152"/>
      <c r="F25" s="137" t="s">
        <v>56</v>
      </c>
      <c r="G25" s="127" t="s">
        <v>57</v>
      </c>
      <c r="H25" s="127">
        <v>0.01</v>
      </c>
      <c r="I25" s="97"/>
      <c r="J25" s="98"/>
      <c r="K25" s="99"/>
      <c r="L25" s="58"/>
      <c r="M25" s="58"/>
      <c r="N25" s="58"/>
      <c r="O25" s="58"/>
      <c r="P25" s="58"/>
      <c r="Q25" s="58"/>
      <c r="R25" s="58"/>
      <c r="S25" s="61"/>
      <c r="T25" s="61"/>
      <c r="U25" s="61"/>
    </row>
    <row r="26" spans="1:23" ht="21" customHeight="1" x14ac:dyDescent="0.2">
      <c r="A26" s="152"/>
      <c r="B26" s="151"/>
      <c r="C26" s="152"/>
      <c r="D26" s="180"/>
      <c r="E26" s="152"/>
      <c r="F26" s="137" t="s">
        <v>58</v>
      </c>
      <c r="G26" s="140" t="s">
        <v>59</v>
      </c>
      <c r="H26" s="127">
        <v>6.66</v>
      </c>
      <c r="I26" s="97"/>
      <c r="J26" s="98"/>
      <c r="K26" s="99"/>
      <c r="L26" s="58"/>
      <c r="M26" s="58"/>
      <c r="N26" s="58"/>
      <c r="O26" s="58"/>
      <c r="P26" s="58"/>
      <c r="Q26" s="58"/>
      <c r="R26" s="58"/>
      <c r="S26" s="61"/>
      <c r="T26" s="61"/>
      <c r="U26" s="61"/>
    </row>
    <row r="27" spans="1:23" ht="27" customHeight="1" x14ac:dyDescent="0.2">
      <c r="A27" s="152">
        <v>8</v>
      </c>
      <c r="B27" s="151" t="s">
        <v>51</v>
      </c>
      <c r="C27" s="152" t="s">
        <v>49</v>
      </c>
      <c r="D27" s="157">
        <v>7.58</v>
      </c>
      <c r="E27" s="152" t="s">
        <v>33</v>
      </c>
      <c r="F27" s="137" t="s">
        <v>53</v>
      </c>
      <c r="G27" s="127" t="s">
        <v>2</v>
      </c>
      <c r="H27" s="127">
        <v>2</v>
      </c>
      <c r="I27" s="97"/>
      <c r="J27" s="98"/>
      <c r="K27" s="99"/>
      <c r="L27" s="58"/>
      <c r="M27" s="58"/>
      <c r="N27" s="58"/>
      <c r="O27" s="58"/>
      <c r="P27" s="58"/>
      <c r="Q27" s="58"/>
      <c r="R27" s="58"/>
      <c r="S27" s="61"/>
      <c r="T27" s="61"/>
      <c r="U27" s="61"/>
    </row>
    <row r="28" spans="1:23" ht="27" customHeight="1" x14ac:dyDescent="0.2">
      <c r="A28" s="152"/>
      <c r="B28" s="151"/>
      <c r="C28" s="152"/>
      <c r="D28" s="157"/>
      <c r="E28" s="152"/>
      <c r="F28" s="137" t="s">
        <v>54</v>
      </c>
      <c r="G28" s="127" t="s">
        <v>2</v>
      </c>
      <c r="H28" s="127">
        <v>1</v>
      </c>
      <c r="I28" s="97"/>
      <c r="J28" s="98"/>
      <c r="K28" s="99"/>
      <c r="L28" s="58"/>
      <c r="M28" s="58"/>
      <c r="N28" s="58"/>
      <c r="O28" s="58"/>
      <c r="P28" s="58"/>
      <c r="Q28" s="58"/>
      <c r="R28" s="58"/>
      <c r="S28" s="61"/>
      <c r="T28" s="61"/>
      <c r="U28" s="61"/>
    </row>
    <row r="29" spans="1:23" ht="27" customHeight="1" x14ac:dyDescent="0.2">
      <c r="A29" s="152"/>
      <c r="B29" s="151"/>
      <c r="C29" s="152"/>
      <c r="D29" s="157"/>
      <c r="E29" s="152"/>
      <c r="F29" s="137" t="s">
        <v>55</v>
      </c>
      <c r="G29" s="127" t="s">
        <v>2</v>
      </c>
      <c r="H29" s="127">
        <v>1</v>
      </c>
      <c r="I29" s="97"/>
      <c r="J29" s="98"/>
      <c r="K29" s="99"/>
      <c r="L29" s="58"/>
      <c r="M29" s="58"/>
      <c r="N29" s="58"/>
      <c r="O29" s="58"/>
      <c r="P29" s="58"/>
      <c r="Q29" s="58"/>
      <c r="R29" s="58"/>
      <c r="S29" s="61"/>
      <c r="T29" s="61"/>
      <c r="U29" s="61"/>
    </row>
    <row r="30" spans="1:23" ht="21" customHeight="1" x14ac:dyDescent="0.2">
      <c r="A30" s="152"/>
      <c r="B30" s="151"/>
      <c r="C30" s="152"/>
      <c r="D30" s="157"/>
      <c r="E30" s="152"/>
      <c r="F30" s="137" t="s">
        <v>56</v>
      </c>
      <c r="G30" s="127" t="s">
        <v>57</v>
      </c>
      <c r="H30" s="127">
        <v>0.02</v>
      </c>
      <c r="I30" s="97"/>
      <c r="J30" s="98"/>
      <c r="K30" s="99"/>
      <c r="L30" s="58"/>
      <c r="M30" s="58"/>
      <c r="N30" s="58"/>
      <c r="O30" s="58"/>
      <c r="P30" s="58"/>
      <c r="Q30" s="58"/>
      <c r="R30" s="58"/>
      <c r="S30" s="61"/>
      <c r="T30" s="61"/>
      <c r="U30" s="61"/>
    </row>
    <row r="31" spans="1:23" ht="21.75" customHeight="1" x14ac:dyDescent="0.2">
      <c r="A31" s="152"/>
      <c r="B31" s="151"/>
      <c r="C31" s="152"/>
      <c r="D31" s="157"/>
      <c r="E31" s="152"/>
      <c r="F31" s="137" t="s">
        <v>58</v>
      </c>
      <c r="G31" s="127" t="s">
        <v>59</v>
      </c>
      <c r="H31" s="127">
        <v>6.66</v>
      </c>
      <c r="I31" s="97"/>
      <c r="J31" s="98"/>
      <c r="K31" s="99"/>
      <c r="L31" s="58"/>
      <c r="M31" s="58"/>
      <c r="N31" s="58"/>
      <c r="O31" s="58"/>
      <c r="P31" s="58"/>
      <c r="Q31" s="58"/>
      <c r="R31" s="58"/>
      <c r="S31" s="61"/>
      <c r="T31" s="61"/>
      <c r="U31" s="61"/>
    </row>
    <row r="32" spans="1:23" ht="27" customHeight="1" thickBot="1" x14ac:dyDescent="0.25">
      <c r="A32" s="128">
        <v>9</v>
      </c>
      <c r="B32" s="141" t="s">
        <v>60</v>
      </c>
      <c r="C32" s="128" t="s">
        <v>61</v>
      </c>
      <c r="D32" s="124">
        <v>0.3</v>
      </c>
      <c r="E32" s="128" t="s">
        <v>33</v>
      </c>
      <c r="F32" s="135" t="s">
        <v>62</v>
      </c>
      <c r="G32" s="128" t="s">
        <v>61</v>
      </c>
      <c r="H32" s="128">
        <v>0.3</v>
      </c>
      <c r="I32" s="97"/>
      <c r="J32" s="98"/>
      <c r="K32" s="99"/>
      <c r="L32" s="58"/>
      <c r="M32" s="58"/>
      <c r="N32" s="58"/>
      <c r="O32" s="58"/>
      <c r="P32" s="58"/>
      <c r="Q32" s="58"/>
      <c r="R32" s="58"/>
      <c r="S32" s="61"/>
      <c r="T32" s="61"/>
      <c r="U32" s="61"/>
    </row>
    <row r="33" spans="1:21" ht="14.25" customHeight="1" thickBot="1" x14ac:dyDescent="0.25">
      <c r="A33" s="153" t="s">
        <v>63</v>
      </c>
      <c r="B33" s="154"/>
      <c r="C33" s="154"/>
      <c r="D33" s="154"/>
      <c r="E33" s="154"/>
      <c r="F33" s="154"/>
      <c r="G33" s="154"/>
      <c r="H33" s="155"/>
      <c r="I33" s="97"/>
      <c r="J33" s="98"/>
      <c r="K33" s="99"/>
      <c r="L33" s="58"/>
      <c r="M33" s="58"/>
      <c r="N33" s="58"/>
      <c r="O33" s="58"/>
      <c r="P33" s="58"/>
      <c r="Q33" s="58"/>
      <c r="R33" s="58"/>
      <c r="S33" s="61"/>
      <c r="T33" s="61"/>
      <c r="U33" s="61"/>
    </row>
    <row r="34" spans="1:21" ht="27" customHeight="1" x14ac:dyDescent="0.2">
      <c r="A34" s="134">
        <v>10</v>
      </c>
      <c r="B34" s="133" t="s">
        <v>64</v>
      </c>
      <c r="C34" s="134" t="s">
        <v>34</v>
      </c>
      <c r="D34" s="125">
        <v>2</v>
      </c>
      <c r="E34" s="134" t="s">
        <v>33</v>
      </c>
      <c r="F34" s="133" t="s">
        <v>65</v>
      </c>
      <c r="G34" s="134" t="s">
        <v>34</v>
      </c>
      <c r="H34" s="134">
        <v>2</v>
      </c>
      <c r="I34" s="97"/>
      <c r="J34" s="98"/>
      <c r="K34" s="99"/>
      <c r="L34" s="58"/>
      <c r="M34" s="58"/>
      <c r="N34" s="58"/>
      <c r="O34" s="58"/>
      <c r="P34" s="58"/>
      <c r="Q34" s="58"/>
      <c r="R34" s="58"/>
      <c r="S34" s="61"/>
      <c r="T34" s="61"/>
      <c r="U34" s="61"/>
    </row>
    <row r="35" spans="1:21" ht="27" customHeight="1" x14ac:dyDescent="0.2">
      <c r="A35" s="127">
        <v>11</v>
      </c>
      <c r="B35" s="137" t="s">
        <v>66</v>
      </c>
      <c r="C35" s="127" t="s">
        <v>49</v>
      </c>
      <c r="D35" s="126">
        <v>0.96</v>
      </c>
      <c r="E35" s="127" t="s">
        <v>33</v>
      </c>
      <c r="F35" s="137" t="s">
        <v>67</v>
      </c>
      <c r="G35" s="127" t="s">
        <v>34</v>
      </c>
      <c r="H35" s="127">
        <v>4</v>
      </c>
      <c r="I35" s="97"/>
      <c r="J35" s="98"/>
      <c r="K35" s="99"/>
      <c r="L35" s="58"/>
      <c r="M35" s="58"/>
      <c r="N35" s="58"/>
      <c r="O35" s="58"/>
      <c r="P35" s="58"/>
      <c r="Q35" s="58"/>
      <c r="R35" s="58"/>
      <c r="S35" s="61"/>
      <c r="T35" s="61"/>
      <c r="U35" s="61"/>
    </row>
    <row r="36" spans="1:21" ht="27" customHeight="1" x14ac:dyDescent="0.2">
      <c r="A36" s="127">
        <v>12</v>
      </c>
      <c r="B36" s="137" t="s">
        <v>43</v>
      </c>
      <c r="C36" s="127" t="s">
        <v>34</v>
      </c>
      <c r="D36" s="123">
        <v>1</v>
      </c>
      <c r="E36" s="127" t="s">
        <v>33</v>
      </c>
      <c r="F36" s="137" t="s">
        <v>68</v>
      </c>
      <c r="G36" s="127" t="s">
        <v>34</v>
      </c>
      <c r="H36" s="127">
        <v>1</v>
      </c>
      <c r="I36" s="97"/>
      <c r="J36" s="98"/>
      <c r="K36" s="99"/>
      <c r="L36" s="58"/>
      <c r="M36" s="58"/>
      <c r="N36" s="58"/>
      <c r="O36" s="58"/>
      <c r="P36" s="58"/>
      <c r="Q36" s="58"/>
      <c r="R36" s="58"/>
      <c r="S36" s="61"/>
      <c r="T36" s="61"/>
      <c r="U36" s="61"/>
    </row>
    <row r="37" spans="1:21" ht="27" customHeight="1" x14ac:dyDescent="0.2">
      <c r="A37" s="152">
        <v>13</v>
      </c>
      <c r="B37" s="151" t="s">
        <v>110</v>
      </c>
      <c r="C37" s="152" t="s">
        <v>34</v>
      </c>
      <c r="D37" s="156">
        <v>4</v>
      </c>
      <c r="E37" s="152" t="s">
        <v>33</v>
      </c>
      <c r="F37" s="137" t="s">
        <v>111</v>
      </c>
      <c r="G37" s="127" t="s">
        <v>34</v>
      </c>
      <c r="H37" s="127">
        <v>2</v>
      </c>
      <c r="I37" s="97"/>
      <c r="J37" s="98"/>
      <c r="K37" s="99"/>
      <c r="L37" s="58"/>
      <c r="M37" s="58"/>
      <c r="N37" s="58"/>
      <c r="O37" s="58"/>
      <c r="P37" s="58"/>
      <c r="Q37" s="58"/>
      <c r="R37" s="58"/>
      <c r="S37" s="61"/>
      <c r="T37" s="61"/>
      <c r="U37" s="61"/>
    </row>
    <row r="38" spans="1:21" ht="27" customHeight="1" x14ac:dyDescent="0.2">
      <c r="A38" s="152"/>
      <c r="B38" s="151"/>
      <c r="C38" s="152"/>
      <c r="D38" s="156"/>
      <c r="E38" s="152"/>
      <c r="F38" s="137" t="s">
        <v>47</v>
      </c>
      <c r="G38" s="127" t="s">
        <v>34</v>
      </c>
      <c r="H38" s="127">
        <v>2</v>
      </c>
      <c r="I38" s="97"/>
      <c r="J38" s="98"/>
      <c r="K38" s="99"/>
      <c r="L38" s="58"/>
      <c r="M38" s="58"/>
      <c r="N38" s="58"/>
      <c r="O38" s="58"/>
      <c r="P38" s="58"/>
      <c r="Q38" s="58"/>
      <c r="R38" s="58"/>
      <c r="S38" s="61"/>
      <c r="T38" s="61"/>
      <c r="U38" s="61"/>
    </row>
    <row r="39" spans="1:21" ht="27" customHeight="1" x14ac:dyDescent="0.2">
      <c r="A39" s="114">
        <v>14</v>
      </c>
      <c r="B39" s="137" t="s">
        <v>69</v>
      </c>
      <c r="C39" s="127" t="s">
        <v>34</v>
      </c>
      <c r="D39" s="123">
        <v>2</v>
      </c>
      <c r="E39" s="127" t="s">
        <v>33</v>
      </c>
      <c r="F39" s="137" t="s">
        <v>70</v>
      </c>
      <c r="G39" s="127" t="s">
        <v>34</v>
      </c>
      <c r="H39" s="127">
        <v>2</v>
      </c>
      <c r="I39" s="97"/>
      <c r="J39" s="98"/>
      <c r="K39" s="99"/>
      <c r="L39" s="58"/>
      <c r="M39" s="58"/>
      <c r="N39" s="58"/>
      <c r="O39" s="58"/>
      <c r="P39" s="58"/>
      <c r="Q39" s="58"/>
      <c r="R39" s="58"/>
      <c r="S39" s="61"/>
      <c r="T39" s="61"/>
      <c r="U39" s="61"/>
    </row>
    <row r="40" spans="1:21" ht="27" customHeight="1" x14ac:dyDescent="0.2">
      <c r="A40" s="114">
        <v>15</v>
      </c>
      <c r="B40" s="137" t="s">
        <v>71</v>
      </c>
      <c r="C40" s="127" t="s">
        <v>34</v>
      </c>
      <c r="D40" s="123">
        <v>1</v>
      </c>
      <c r="E40" s="127" t="s">
        <v>33</v>
      </c>
      <c r="F40" s="137" t="s">
        <v>72</v>
      </c>
      <c r="G40" s="127" t="s">
        <v>34</v>
      </c>
      <c r="H40" s="127">
        <v>1</v>
      </c>
      <c r="I40" s="97"/>
      <c r="J40" s="98"/>
      <c r="K40" s="99"/>
      <c r="L40" s="58"/>
      <c r="M40" s="58"/>
      <c r="N40" s="58"/>
      <c r="O40" s="58"/>
      <c r="P40" s="58"/>
      <c r="Q40" s="58"/>
      <c r="R40" s="58"/>
      <c r="S40" s="61"/>
      <c r="T40" s="61"/>
      <c r="U40" s="61"/>
    </row>
    <row r="41" spans="1:21" ht="27" customHeight="1" x14ac:dyDescent="0.2">
      <c r="A41" s="114">
        <v>16</v>
      </c>
      <c r="B41" s="137" t="s">
        <v>112</v>
      </c>
      <c r="C41" s="127" t="s">
        <v>34</v>
      </c>
      <c r="D41" s="123">
        <v>2</v>
      </c>
      <c r="E41" s="127" t="s">
        <v>33</v>
      </c>
      <c r="F41" s="137" t="s">
        <v>120</v>
      </c>
      <c r="G41" s="127" t="s">
        <v>34</v>
      </c>
      <c r="H41" s="127">
        <v>2</v>
      </c>
      <c r="I41" s="97"/>
      <c r="J41" s="98"/>
      <c r="K41" s="99"/>
      <c r="L41" s="58"/>
      <c r="M41" s="58"/>
      <c r="N41" s="58"/>
      <c r="O41" s="58"/>
      <c r="P41" s="58"/>
      <c r="Q41" s="58"/>
      <c r="R41" s="58"/>
      <c r="S41" s="61"/>
      <c r="T41" s="61"/>
      <c r="U41" s="61"/>
    </row>
    <row r="42" spans="1:21" ht="25.5" customHeight="1" x14ac:dyDescent="0.2">
      <c r="A42" s="183">
        <v>17</v>
      </c>
      <c r="B42" s="151" t="s">
        <v>50</v>
      </c>
      <c r="C42" s="152" t="s">
        <v>49</v>
      </c>
      <c r="D42" s="180">
        <v>11.7</v>
      </c>
      <c r="E42" s="127" t="s">
        <v>33</v>
      </c>
      <c r="F42" s="137" t="s">
        <v>52</v>
      </c>
      <c r="G42" s="127" t="s">
        <v>2</v>
      </c>
      <c r="H42" s="127">
        <v>9</v>
      </c>
      <c r="I42" s="97"/>
      <c r="J42" s="98"/>
      <c r="K42" s="99"/>
      <c r="L42" s="58"/>
      <c r="M42" s="58"/>
      <c r="N42" s="58"/>
      <c r="O42" s="58"/>
      <c r="P42" s="58"/>
      <c r="Q42" s="58"/>
      <c r="R42" s="58"/>
      <c r="S42" s="61"/>
      <c r="T42" s="61"/>
      <c r="U42" s="61"/>
    </row>
    <row r="43" spans="1:21" ht="25.5" customHeight="1" x14ac:dyDescent="0.2">
      <c r="A43" s="183"/>
      <c r="B43" s="151"/>
      <c r="C43" s="152"/>
      <c r="D43" s="180"/>
      <c r="E43" s="127" t="s">
        <v>33</v>
      </c>
      <c r="F43" s="137" t="s">
        <v>74</v>
      </c>
      <c r="G43" s="127" t="s">
        <v>57</v>
      </c>
      <c r="H43" s="127">
        <v>5.0000000000000001E-3</v>
      </c>
      <c r="I43" s="97"/>
      <c r="J43" s="98"/>
      <c r="K43" s="99"/>
      <c r="L43" s="58"/>
      <c r="M43" s="58"/>
      <c r="N43" s="58"/>
      <c r="O43" s="58"/>
      <c r="P43" s="58"/>
      <c r="Q43" s="58"/>
      <c r="R43" s="58"/>
      <c r="S43" s="61"/>
      <c r="T43" s="61"/>
      <c r="U43" s="61"/>
    </row>
    <row r="44" spans="1:21" ht="25.5" customHeight="1" x14ac:dyDescent="0.2">
      <c r="A44" s="183"/>
      <c r="B44" s="151"/>
      <c r="C44" s="152"/>
      <c r="D44" s="180"/>
      <c r="E44" s="127" t="s">
        <v>33</v>
      </c>
      <c r="F44" s="137" t="s">
        <v>58</v>
      </c>
      <c r="G44" s="127" t="s">
        <v>59</v>
      </c>
      <c r="H44" s="127">
        <v>3.33</v>
      </c>
      <c r="I44" s="97"/>
      <c r="J44" s="98"/>
      <c r="K44" s="99"/>
      <c r="L44" s="58"/>
      <c r="M44" s="58"/>
      <c r="N44" s="58"/>
      <c r="O44" s="58"/>
      <c r="P44" s="58"/>
      <c r="Q44" s="58"/>
      <c r="R44" s="58"/>
      <c r="S44" s="61"/>
      <c r="T44" s="61"/>
      <c r="U44" s="61"/>
    </row>
    <row r="45" spans="1:21" ht="25.5" customHeight="1" x14ac:dyDescent="0.2">
      <c r="A45" s="183">
        <v>18</v>
      </c>
      <c r="B45" s="151" t="s">
        <v>75</v>
      </c>
      <c r="C45" s="152" t="s">
        <v>49</v>
      </c>
      <c r="D45" s="180">
        <v>2.4700000000000002</v>
      </c>
      <c r="E45" s="152" t="s">
        <v>33</v>
      </c>
      <c r="F45" s="137" t="s">
        <v>76</v>
      </c>
      <c r="G45" s="127" t="s">
        <v>2</v>
      </c>
      <c r="H45" s="127">
        <v>2.5</v>
      </c>
      <c r="I45" s="97"/>
      <c r="J45" s="98"/>
      <c r="K45" s="99"/>
      <c r="L45" s="58"/>
      <c r="M45" s="58"/>
      <c r="N45" s="58"/>
      <c r="O45" s="58"/>
      <c r="P45" s="58"/>
      <c r="Q45" s="58"/>
      <c r="R45" s="58"/>
      <c r="S45" s="61"/>
      <c r="T45" s="61"/>
      <c r="U45" s="61"/>
    </row>
    <row r="46" spans="1:21" ht="25.5" customHeight="1" x14ac:dyDescent="0.2">
      <c r="A46" s="183"/>
      <c r="B46" s="151"/>
      <c r="C46" s="152"/>
      <c r="D46" s="180"/>
      <c r="E46" s="152"/>
      <c r="F46" s="137" t="s">
        <v>74</v>
      </c>
      <c r="G46" s="127" t="s">
        <v>57</v>
      </c>
      <c r="H46" s="127">
        <v>5.0000000000000001E-3</v>
      </c>
      <c r="I46" s="97"/>
      <c r="J46" s="98"/>
      <c r="K46" s="99"/>
      <c r="L46" s="58"/>
      <c r="M46" s="58"/>
      <c r="N46" s="58"/>
      <c r="O46" s="58"/>
      <c r="P46" s="58"/>
      <c r="Q46" s="58"/>
      <c r="R46" s="58"/>
      <c r="S46" s="61"/>
      <c r="T46" s="61"/>
      <c r="U46" s="61"/>
    </row>
    <row r="47" spans="1:21" ht="25.5" customHeight="1" x14ac:dyDescent="0.2">
      <c r="A47" s="183"/>
      <c r="B47" s="151"/>
      <c r="C47" s="152"/>
      <c r="D47" s="180"/>
      <c r="E47" s="152"/>
      <c r="F47" s="137" t="s">
        <v>58</v>
      </c>
      <c r="G47" s="127" t="s">
        <v>59</v>
      </c>
      <c r="H47" s="127">
        <v>3.33</v>
      </c>
      <c r="I47" s="97"/>
      <c r="J47" s="98"/>
      <c r="K47" s="99"/>
      <c r="L47" s="58"/>
      <c r="M47" s="58"/>
      <c r="N47" s="58"/>
      <c r="O47" s="58"/>
      <c r="P47" s="58"/>
      <c r="Q47" s="58"/>
      <c r="R47" s="58"/>
      <c r="S47" s="61"/>
      <c r="T47" s="61"/>
      <c r="U47" s="61"/>
    </row>
    <row r="48" spans="1:21" ht="25.5" customHeight="1" x14ac:dyDescent="0.2">
      <c r="A48" s="152">
        <v>19</v>
      </c>
      <c r="B48" s="151" t="s">
        <v>73</v>
      </c>
      <c r="C48" s="152" t="s">
        <v>49</v>
      </c>
      <c r="D48" s="180">
        <v>3.6</v>
      </c>
      <c r="E48" s="152" t="s">
        <v>33</v>
      </c>
      <c r="F48" s="137" t="s">
        <v>54</v>
      </c>
      <c r="G48" s="127" t="s">
        <v>2</v>
      </c>
      <c r="H48" s="127">
        <v>2</v>
      </c>
      <c r="I48" s="97"/>
      <c r="J48" s="98"/>
      <c r="K48" s="99"/>
      <c r="L48" s="58"/>
      <c r="M48" s="58"/>
      <c r="N48" s="58"/>
      <c r="O48" s="58"/>
      <c r="P48" s="58"/>
      <c r="Q48" s="58"/>
      <c r="R48" s="58"/>
      <c r="S48" s="61"/>
      <c r="T48" s="61"/>
      <c r="U48" s="61"/>
    </row>
    <row r="49" spans="1:21" ht="25.5" customHeight="1" x14ac:dyDescent="0.2">
      <c r="A49" s="152"/>
      <c r="B49" s="151"/>
      <c r="C49" s="152"/>
      <c r="D49" s="180"/>
      <c r="E49" s="152"/>
      <c r="F49" s="137" t="s">
        <v>74</v>
      </c>
      <c r="G49" s="127" t="s">
        <v>57</v>
      </c>
      <c r="H49" s="127">
        <v>5.0000000000000001E-3</v>
      </c>
      <c r="I49" s="97"/>
      <c r="J49" s="98"/>
      <c r="K49" s="99"/>
      <c r="L49" s="58"/>
      <c r="M49" s="58"/>
      <c r="N49" s="58"/>
      <c r="O49" s="58"/>
      <c r="P49" s="58"/>
      <c r="Q49" s="58"/>
      <c r="R49" s="58"/>
      <c r="S49" s="61"/>
      <c r="T49" s="61"/>
      <c r="U49" s="61"/>
    </row>
    <row r="50" spans="1:21" ht="25.5" customHeight="1" thickBot="1" x14ac:dyDescent="0.25">
      <c r="A50" s="179"/>
      <c r="B50" s="182"/>
      <c r="C50" s="179"/>
      <c r="D50" s="181"/>
      <c r="E50" s="179"/>
      <c r="F50" s="135" t="s">
        <v>58</v>
      </c>
      <c r="G50" s="128" t="s">
        <v>59</v>
      </c>
      <c r="H50" s="128">
        <v>3.33</v>
      </c>
      <c r="I50" s="97"/>
      <c r="J50" s="98"/>
      <c r="K50" s="99"/>
      <c r="L50" s="58"/>
      <c r="M50" s="58"/>
      <c r="N50" s="58"/>
      <c r="O50" s="58"/>
      <c r="P50" s="58"/>
      <c r="Q50" s="58"/>
      <c r="R50" s="58"/>
      <c r="S50" s="61"/>
      <c r="T50" s="61"/>
      <c r="U50" s="61"/>
    </row>
    <row r="51" spans="1:21" ht="15" customHeight="1" thickBot="1" x14ac:dyDescent="0.25">
      <c r="A51" s="153" t="s">
        <v>77</v>
      </c>
      <c r="B51" s="154"/>
      <c r="C51" s="154"/>
      <c r="D51" s="154"/>
      <c r="E51" s="154"/>
      <c r="F51" s="154"/>
      <c r="G51" s="154"/>
      <c r="H51" s="155"/>
      <c r="I51" s="97"/>
      <c r="J51" s="98"/>
      <c r="K51" s="99"/>
      <c r="L51" s="58"/>
      <c r="M51" s="58"/>
      <c r="N51" s="58"/>
      <c r="O51" s="58"/>
      <c r="P51" s="58"/>
      <c r="Q51" s="58"/>
      <c r="R51" s="58"/>
      <c r="S51" s="61"/>
      <c r="T51" s="61"/>
      <c r="U51" s="61"/>
    </row>
    <row r="52" spans="1:21" ht="25.5" customHeight="1" x14ac:dyDescent="0.2">
      <c r="A52" s="134">
        <v>20</v>
      </c>
      <c r="B52" s="133" t="s">
        <v>78</v>
      </c>
      <c r="C52" s="134" t="s">
        <v>34</v>
      </c>
      <c r="D52" s="144">
        <v>3</v>
      </c>
      <c r="E52" s="134" t="s">
        <v>33</v>
      </c>
      <c r="F52" s="133" t="s">
        <v>79</v>
      </c>
      <c r="G52" s="134" t="s">
        <v>34</v>
      </c>
      <c r="H52" s="134">
        <v>3</v>
      </c>
      <c r="I52" s="97"/>
      <c r="J52" s="98"/>
      <c r="K52" s="99"/>
      <c r="L52" s="58"/>
      <c r="M52" s="58"/>
      <c r="N52" s="58"/>
      <c r="O52" s="58"/>
      <c r="P52" s="58"/>
      <c r="Q52" s="58"/>
      <c r="R52" s="58"/>
      <c r="S52" s="61"/>
      <c r="T52" s="61"/>
      <c r="U52" s="61"/>
    </row>
    <row r="53" spans="1:21" ht="25.5" customHeight="1" x14ac:dyDescent="0.2">
      <c r="A53" s="152">
        <v>21</v>
      </c>
      <c r="B53" s="151" t="s">
        <v>80</v>
      </c>
      <c r="C53" s="152" t="s">
        <v>49</v>
      </c>
      <c r="D53" s="157">
        <v>2.36</v>
      </c>
      <c r="E53" s="152" t="s">
        <v>33</v>
      </c>
      <c r="F53" s="137" t="s">
        <v>81</v>
      </c>
      <c r="G53" s="127" t="s">
        <v>2</v>
      </c>
      <c r="H53" s="127">
        <v>3</v>
      </c>
      <c r="I53" s="97"/>
      <c r="J53" s="98"/>
      <c r="K53" s="99"/>
      <c r="L53" s="58"/>
      <c r="M53" s="58"/>
      <c r="N53" s="58"/>
      <c r="O53" s="58"/>
      <c r="P53" s="58"/>
      <c r="Q53" s="58"/>
      <c r="R53" s="58"/>
      <c r="S53" s="61"/>
      <c r="T53" s="61"/>
      <c r="U53" s="61"/>
    </row>
    <row r="54" spans="1:21" ht="24.75" customHeight="1" x14ac:dyDescent="0.2">
      <c r="A54" s="152"/>
      <c r="B54" s="151"/>
      <c r="C54" s="152"/>
      <c r="D54" s="157"/>
      <c r="E54" s="152"/>
      <c r="F54" s="137" t="s">
        <v>119</v>
      </c>
      <c r="G54" s="127" t="s">
        <v>49</v>
      </c>
      <c r="H54" s="127">
        <v>1.5</v>
      </c>
      <c r="I54" s="97"/>
      <c r="J54" s="98"/>
      <c r="K54" s="99"/>
      <c r="L54" s="58"/>
      <c r="M54" s="58"/>
      <c r="N54" s="58"/>
      <c r="O54" s="58"/>
      <c r="P54" s="58"/>
      <c r="Q54" s="58"/>
      <c r="R54" s="58"/>
      <c r="S54" s="61"/>
      <c r="T54" s="61"/>
      <c r="U54" s="61"/>
    </row>
    <row r="55" spans="1:21" ht="21" customHeight="1" x14ac:dyDescent="0.2">
      <c r="A55" s="184" t="s">
        <v>115</v>
      </c>
      <c r="B55" s="184"/>
      <c r="C55" s="184"/>
      <c r="D55" s="184"/>
      <c r="E55" s="184"/>
      <c r="F55" s="184"/>
      <c r="G55" s="184"/>
      <c r="H55" s="184"/>
      <c r="I55" s="5"/>
      <c r="J55" s="3"/>
      <c r="K55" s="3"/>
      <c r="L55" s="3"/>
      <c r="S55" s="5"/>
      <c r="T55" s="5"/>
      <c r="U55" s="5"/>
    </row>
    <row r="56" spans="1:21" ht="19.5" customHeight="1" x14ac:dyDescent="0.2">
      <c r="A56" s="151" t="s">
        <v>90</v>
      </c>
      <c r="B56" s="151"/>
      <c r="C56" s="151"/>
      <c r="D56" s="151"/>
      <c r="E56" s="151"/>
      <c r="F56" s="151"/>
      <c r="G56" s="151"/>
      <c r="H56" s="151"/>
      <c r="I56" s="5"/>
      <c r="J56" s="3"/>
      <c r="K56" s="3"/>
      <c r="L56" s="3"/>
      <c r="S56" s="5"/>
      <c r="T56" s="5"/>
      <c r="U56" s="5"/>
    </row>
    <row r="57" spans="1:21" ht="25.5" customHeight="1" x14ac:dyDescent="0.2">
      <c r="A57" s="127">
        <v>22</v>
      </c>
      <c r="B57" s="139" t="s">
        <v>91</v>
      </c>
      <c r="C57" s="127" t="s">
        <v>2</v>
      </c>
      <c r="D57" s="126">
        <f>(0.5+0.4)*2*2+(0.3+0.3)*2*2</f>
        <v>6</v>
      </c>
      <c r="E57" s="127" t="s">
        <v>84</v>
      </c>
      <c r="F57" s="137"/>
      <c r="G57" s="127"/>
      <c r="H57" s="127"/>
      <c r="I57" s="5"/>
      <c r="J57" s="3"/>
      <c r="K57" s="3"/>
      <c r="L57" s="3"/>
      <c r="S57" s="5"/>
      <c r="T57" s="5"/>
      <c r="U57" s="5"/>
    </row>
    <row r="58" spans="1:21" s="77" customFormat="1" ht="26.25" customHeight="1" x14ac:dyDescent="0.2">
      <c r="A58" s="127">
        <v>23</v>
      </c>
      <c r="B58" s="137" t="s">
        <v>60</v>
      </c>
      <c r="C58" s="127" t="s">
        <v>61</v>
      </c>
      <c r="D58" s="127">
        <f>D57*0.1*0.01</f>
        <v>6.000000000000001E-3</v>
      </c>
      <c r="E58" s="127" t="s">
        <v>84</v>
      </c>
      <c r="F58" s="137" t="s">
        <v>85</v>
      </c>
      <c r="G58" s="127" t="s">
        <v>61</v>
      </c>
      <c r="H58" s="143">
        <f>D58*1.03</f>
        <v>6.1800000000000015E-3</v>
      </c>
      <c r="I58" s="76"/>
      <c r="J58" s="69"/>
      <c r="K58" s="69"/>
      <c r="L58" s="70"/>
    </row>
    <row r="59" spans="1:21" s="77" customFormat="1" ht="40.5" customHeight="1" x14ac:dyDescent="0.2">
      <c r="A59" s="127">
        <v>24</v>
      </c>
      <c r="B59" s="139" t="s">
        <v>86</v>
      </c>
      <c r="C59" s="127" t="s">
        <v>113</v>
      </c>
      <c r="D59" s="127">
        <v>0.11799999999999999</v>
      </c>
      <c r="E59" s="127" t="s">
        <v>84</v>
      </c>
      <c r="F59" s="137" t="s">
        <v>92</v>
      </c>
      <c r="G59" s="127" t="s">
        <v>87</v>
      </c>
      <c r="H59" s="127">
        <v>1</v>
      </c>
      <c r="I59" s="76"/>
      <c r="J59" s="69"/>
      <c r="K59" s="69"/>
      <c r="L59" s="70"/>
    </row>
    <row r="60" spans="1:21" s="77" customFormat="1" ht="25.5" customHeight="1" x14ac:dyDescent="0.2">
      <c r="A60" s="127">
        <v>25</v>
      </c>
      <c r="B60" s="139" t="s">
        <v>88</v>
      </c>
      <c r="C60" s="127" t="s">
        <v>2</v>
      </c>
      <c r="D60" s="126">
        <f>D57</f>
        <v>6</v>
      </c>
      <c r="E60" s="127" t="s">
        <v>84</v>
      </c>
      <c r="F60" s="137" t="s">
        <v>89</v>
      </c>
      <c r="G60" s="127" t="s">
        <v>34</v>
      </c>
      <c r="H60" s="127">
        <f>D60/3</f>
        <v>2</v>
      </c>
      <c r="I60" s="76"/>
      <c r="J60" s="69"/>
      <c r="K60" s="69"/>
      <c r="L60" s="70"/>
    </row>
    <row r="61" spans="1:21" s="77" customFormat="1" ht="25.5" customHeight="1" x14ac:dyDescent="0.2">
      <c r="A61" s="151" t="s">
        <v>93</v>
      </c>
      <c r="B61" s="151"/>
      <c r="C61" s="151"/>
      <c r="D61" s="151"/>
      <c r="E61" s="151"/>
      <c r="F61" s="151"/>
      <c r="G61" s="151"/>
      <c r="H61" s="151"/>
      <c r="I61" s="76"/>
      <c r="J61" s="69"/>
      <c r="K61" s="69"/>
      <c r="L61" s="70"/>
    </row>
    <row r="62" spans="1:21" ht="25.5" customHeight="1" x14ac:dyDescent="0.2">
      <c r="A62" s="127">
        <v>26</v>
      </c>
      <c r="B62" s="139" t="s">
        <v>83</v>
      </c>
      <c r="C62" s="127" t="s">
        <v>2</v>
      </c>
      <c r="D62" s="126">
        <f>(3.14*0.26*3+3.14*0.325)*2</f>
        <v>6.9394000000000009</v>
      </c>
      <c r="E62" s="127" t="s">
        <v>84</v>
      </c>
      <c r="F62" s="137"/>
      <c r="G62" s="127"/>
      <c r="H62" s="127"/>
      <c r="I62" s="5"/>
      <c r="J62" s="3"/>
      <c r="K62" s="3"/>
      <c r="L62" s="3"/>
      <c r="S62" s="5"/>
      <c r="T62" s="5"/>
      <c r="U62" s="5"/>
    </row>
    <row r="63" spans="1:21" s="77" customFormat="1" ht="21" customHeight="1" x14ac:dyDescent="0.2">
      <c r="A63" s="152">
        <v>27</v>
      </c>
      <c r="B63" s="151" t="s">
        <v>94</v>
      </c>
      <c r="C63" s="152" t="s">
        <v>34</v>
      </c>
      <c r="D63" s="156">
        <v>4</v>
      </c>
      <c r="E63" s="152" t="s">
        <v>84</v>
      </c>
      <c r="F63" s="142" t="s">
        <v>95</v>
      </c>
      <c r="G63" s="140" t="s">
        <v>11</v>
      </c>
      <c r="H63" s="140">
        <v>3</v>
      </c>
      <c r="I63" s="76"/>
      <c r="J63" s="69"/>
      <c r="K63" s="69"/>
      <c r="L63" s="70"/>
    </row>
    <row r="64" spans="1:21" s="77" customFormat="1" ht="21.75" customHeight="1" x14ac:dyDescent="0.2">
      <c r="A64" s="152"/>
      <c r="B64" s="151"/>
      <c r="C64" s="152"/>
      <c r="D64" s="156"/>
      <c r="E64" s="152"/>
      <c r="F64" s="142" t="s">
        <v>96</v>
      </c>
      <c r="G64" s="140" t="s">
        <v>11</v>
      </c>
      <c r="H64" s="140">
        <v>1</v>
      </c>
      <c r="I64" s="76"/>
      <c r="J64" s="69"/>
      <c r="K64" s="69"/>
      <c r="L64" s="70"/>
    </row>
    <row r="65" spans="1:21" s="77" customFormat="1" ht="19.5" customHeight="1" x14ac:dyDescent="0.2">
      <c r="A65" s="152"/>
      <c r="B65" s="151"/>
      <c r="C65" s="152"/>
      <c r="D65" s="156"/>
      <c r="E65" s="152"/>
      <c r="F65" s="137" t="s">
        <v>97</v>
      </c>
      <c r="G65" s="127" t="s">
        <v>34</v>
      </c>
      <c r="H65" s="123">
        <v>3</v>
      </c>
      <c r="I65" s="76"/>
      <c r="J65" s="69"/>
      <c r="K65" s="69"/>
      <c r="L65" s="70"/>
    </row>
    <row r="66" spans="1:21" s="77" customFormat="1" ht="20.25" customHeight="1" x14ac:dyDescent="0.2">
      <c r="A66" s="152"/>
      <c r="B66" s="151"/>
      <c r="C66" s="152"/>
      <c r="D66" s="156"/>
      <c r="E66" s="152"/>
      <c r="F66" s="137" t="s">
        <v>98</v>
      </c>
      <c r="G66" s="127" t="s">
        <v>34</v>
      </c>
      <c r="H66" s="123">
        <v>1</v>
      </c>
      <c r="I66" s="76"/>
      <c r="J66" s="69"/>
      <c r="K66" s="69"/>
      <c r="L66" s="70"/>
    </row>
    <row r="67" spans="1:21" s="77" customFormat="1" ht="19.5" customHeight="1" x14ac:dyDescent="0.2">
      <c r="A67" s="152"/>
      <c r="B67" s="151"/>
      <c r="C67" s="152"/>
      <c r="D67" s="156"/>
      <c r="E67" s="152"/>
      <c r="F67" s="137" t="s">
        <v>99</v>
      </c>
      <c r="G67" s="127" t="s">
        <v>34</v>
      </c>
      <c r="H67" s="127">
        <v>30</v>
      </c>
      <c r="I67" s="76"/>
      <c r="J67" s="69"/>
      <c r="K67" s="69"/>
      <c r="L67" s="70"/>
    </row>
    <row r="68" spans="1:21" s="77" customFormat="1" ht="20.25" customHeight="1" x14ac:dyDescent="0.2">
      <c r="A68" s="152"/>
      <c r="B68" s="151"/>
      <c r="C68" s="152"/>
      <c r="D68" s="156"/>
      <c r="E68" s="152"/>
      <c r="F68" s="137" t="s">
        <v>85</v>
      </c>
      <c r="G68" s="127" t="s">
        <v>61</v>
      </c>
      <c r="H68" s="143">
        <f>D62*0.12*0.01</f>
        <v>8.3272800000000011E-3</v>
      </c>
      <c r="I68" s="76"/>
      <c r="J68" s="69"/>
      <c r="K68" s="69"/>
      <c r="L68" s="70"/>
    </row>
    <row r="69" spans="1:21" s="77" customFormat="1" ht="39.75" customHeight="1" x14ac:dyDescent="0.2">
      <c r="A69" s="127">
        <v>28</v>
      </c>
      <c r="B69" s="139" t="s">
        <v>86</v>
      </c>
      <c r="C69" s="127" t="s">
        <v>113</v>
      </c>
      <c r="D69" s="126">
        <f>0.5*0.5*3+0.55*0.55</f>
        <v>1.0525</v>
      </c>
      <c r="E69" s="127" t="s">
        <v>84</v>
      </c>
      <c r="F69" s="137" t="s">
        <v>100</v>
      </c>
      <c r="G69" s="127" t="s">
        <v>87</v>
      </c>
      <c r="H69" s="127">
        <v>1</v>
      </c>
      <c r="I69" s="76"/>
      <c r="J69" s="69"/>
      <c r="K69" s="69"/>
      <c r="L69" s="70"/>
    </row>
    <row r="70" spans="1:21" s="77" customFormat="1" ht="21.75" customHeight="1" x14ac:dyDescent="0.2">
      <c r="A70" s="152">
        <v>29</v>
      </c>
      <c r="B70" s="151" t="s">
        <v>88</v>
      </c>
      <c r="C70" s="152" t="s">
        <v>2</v>
      </c>
      <c r="D70" s="157">
        <f xml:space="preserve"> 3.14*0.66*4+3.14*0.25*3+3.14*0.315</f>
        <v>11.633700000000001</v>
      </c>
      <c r="E70" s="152" t="s">
        <v>84</v>
      </c>
      <c r="F70" s="137" t="s">
        <v>89</v>
      </c>
      <c r="G70" s="127" t="s">
        <v>34</v>
      </c>
      <c r="H70" s="127">
        <v>3</v>
      </c>
      <c r="I70" s="76"/>
      <c r="J70" s="69"/>
      <c r="K70" s="69"/>
      <c r="L70" s="70"/>
    </row>
    <row r="71" spans="1:21" s="77" customFormat="1" ht="22.5" customHeight="1" x14ac:dyDescent="0.2">
      <c r="A71" s="152"/>
      <c r="B71" s="151"/>
      <c r="C71" s="152"/>
      <c r="D71" s="157"/>
      <c r="E71" s="152"/>
      <c r="F71" s="137" t="s">
        <v>101</v>
      </c>
      <c r="G71" s="127" t="s">
        <v>1</v>
      </c>
      <c r="H71" s="127">
        <v>3</v>
      </c>
      <c r="I71" s="76"/>
      <c r="J71" s="69"/>
      <c r="K71" s="69"/>
      <c r="L71" s="70"/>
    </row>
    <row r="72" spans="1:21" ht="25.5" customHeight="1" x14ac:dyDescent="0.2">
      <c r="A72" s="185" t="s">
        <v>124</v>
      </c>
      <c r="B72" s="185"/>
      <c r="C72" s="185"/>
      <c r="D72" s="185"/>
      <c r="E72" s="185"/>
      <c r="F72" s="185"/>
      <c r="G72" s="185"/>
      <c r="H72" s="185"/>
      <c r="I72" s="97"/>
      <c r="J72" s="98"/>
      <c r="K72" s="99"/>
      <c r="L72" s="58"/>
      <c r="M72" s="58"/>
      <c r="N72" s="58"/>
      <c r="O72" s="58"/>
      <c r="P72" s="58"/>
      <c r="Q72" s="58"/>
      <c r="R72" s="58"/>
      <c r="S72" s="61"/>
      <c r="T72" s="61"/>
      <c r="U72" s="61"/>
    </row>
    <row r="73" spans="1:21" ht="18" customHeight="1" x14ac:dyDescent="0.2">
      <c r="A73" s="186" t="s">
        <v>125</v>
      </c>
      <c r="B73" s="186"/>
      <c r="C73" s="47"/>
      <c r="D73" s="116"/>
      <c r="E73" s="116"/>
      <c r="F73" s="116"/>
      <c r="G73" s="116"/>
      <c r="H73" s="116"/>
      <c r="I73" s="97"/>
      <c r="J73" s="98"/>
      <c r="K73" s="99"/>
      <c r="L73" s="58"/>
      <c r="M73" s="58"/>
      <c r="N73" s="58"/>
      <c r="O73" s="58"/>
      <c r="P73" s="58"/>
      <c r="Q73" s="58"/>
      <c r="R73" s="58"/>
      <c r="S73" s="61"/>
      <c r="T73" s="61"/>
      <c r="U73" s="61"/>
    </row>
    <row r="74" spans="1:21" ht="15" customHeight="1" x14ac:dyDescent="0.2">
      <c r="A74" s="187" t="s">
        <v>127</v>
      </c>
      <c r="B74" s="187"/>
      <c r="C74" s="187"/>
      <c r="D74" s="116"/>
      <c r="E74" s="116"/>
      <c r="F74" s="116"/>
      <c r="G74" s="116"/>
      <c r="H74" s="116"/>
      <c r="I74" s="97"/>
      <c r="J74" s="98"/>
      <c r="K74" s="99"/>
      <c r="L74" s="58"/>
      <c r="M74" s="58"/>
      <c r="N74" s="58"/>
      <c r="O74" s="58"/>
      <c r="P74" s="58"/>
      <c r="Q74" s="58"/>
      <c r="R74" s="58"/>
      <c r="S74" s="61"/>
      <c r="T74" s="61"/>
      <c r="U74" s="61"/>
    </row>
    <row r="75" spans="1:21" ht="25.5" customHeight="1" x14ac:dyDescent="0.2">
      <c r="A75" s="158" t="s">
        <v>128</v>
      </c>
      <c r="B75" s="159"/>
      <c r="C75" s="159"/>
      <c r="D75" s="159"/>
      <c r="E75" s="159"/>
      <c r="F75" s="159"/>
      <c r="G75" s="159"/>
      <c r="H75" s="159"/>
      <c r="I75" s="97"/>
      <c r="J75" s="98"/>
      <c r="K75" s="99"/>
      <c r="L75" s="58"/>
      <c r="M75" s="58"/>
      <c r="N75" s="58"/>
      <c r="O75" s="58"/>
      <c r="P75" s="58"/>
      <c r="Q75" s="58"/>
      <c r="R75" s="58"/>
      <c r="S75" s="61"/>
      <c r="T75" s="61"/>
      <c r="U75" s="61"/>
    </row>
    <row r="76" spans="1:21" ht="16.5" customHeight="1" x14ac:dyDescent="0.2">
      <c r="A76" s="159" t="s">
        <v>126</v>
      </c>
      <c r="B76" s="159"/>
      <c r="C76" s="159"/>
      <c r="D76" s="159"/>
      <c r="E76" s="159"/>
      <c r="F76" s="159"/>
      <c r="G76" s="159"/>
      <c r="H76" s="159"/>
    </row>
    <row r="77" spans="1:21" ht="16.5" customHeight="1" x14ac:dyDescent="0.2">
      <c r="A77" s="118"/>
      <c r="B77" s="118"/>
      <c r="C77" s="118"/>
      <c r="D77" s="118"/>
      <c r="E77" s="118"/>
      <c r="F77" s="118"/>
      <c r="G77" s="118"/>
      <c r="H77" s="118"/>
    </row>
    <row r="78" spans="1:21" ht="16.5" customHeight="1" x14ac:dyDescent="0.2">
      <c r="A78" s="118"/>
      <c r="B78" s="118"/>
      <c r="C78" s="118"/>
      <c r="D78" s="118"/>
      <c r="E78" s="118"/>
      <c r="F78" s="118"/>
      <c r="G78" s="118"/>
      <c r="H78" s="118"/>
    </row>
    <row r="79" spans="1:21" ht="14.25" customHeight="1" x14ac:dyDescent="0.2">
      <c r="A79" s="159" t="s">
        <v>123</v>
      </c>
      <c r="B79" s="160"/>
      <c r="C79" s="160"/>
      <c r="D79" s="160"/>
      <c r="E79" s="160"/>
      <c r="F79" s="67"/>
      <c r="G79" s="67"/>
      <c r="H79" s="67"/>
    </row>
    <row r="80" spans="1:21" x14ac:dyDescent="0.2">
      <c r="A80" s="103"/>
      <c r="B80" s="104"/>
      <c r="C80" s="104"/>
      <c r="D80" s="129"/>
      <c r="E80" s="104"/>
      <c r="F80" s="67"/>
      <c r="G80" s="67"/>
      <c r="H80" s="67"/>
    </row>
    <row r="81" spans="1:21" x14ac:dyDescent="0.2">
      <c r="A81" s="161" t="s">
        <v>35</v>
      </c>
      <c r="B81" s="162"/>
      <c r="C81" s="163"/>
      <c r="D81" s="163"/>
      <c r="E81" s="163"/>
      <c r="F81" s="63"/>
      <c r="G81" s="61"/>
      <c r="H81" s="62"/>
    </row>
    <row r="82" spans="1:21" x14ac:dyDescent="0.2">
      <c r="A82" s="54"/>
      <c r="B82" s="55"/>
      <c r="C82" s="56"/>
      <c r="D82" s="73"/>
      <c r="E82" s="58"/>
      <c r="F82" s="58"/>
      <c r="G82" s="58"/>
      <c r="H82" s="58"/>
      <c r="J82" s="86"/>
      <c r="K82" s="88"/>
      <c r="L82" s="89"/>
      <c r="M82" s="90"/>
      <c r="N82" s="90"/>
    </row>
    <row r="83" spans="1:21" ht="20.25" customHeight="1" x14ac:dyDescent="0.2">
      <c r="A83" s="54"/>
      <c r="B83" s="55"/>
      <c r="C83" s="56"/>
      <c r="D83" s="73"/>
      <c r="E83" s="58"/>
      <c r="F83" s="58"/>
      <c r="G83" s="58"/>
      <c r="H83" s="58"/>
      <c r="I83" s="58"/>
      <c r="J83" s="105"/>
      <c r="K83" s="106"/>
      <c r="L83" s="106"/>
      <c r="M83" s="106"/>
      <c r="N83" s="90"/>
      <c r="S83" s="5"/>
      <c r="T83" s="5"/>
      <c r="U83" s="5"/>
    </row>
    <row r="84" spans="1:21" ht="20.25" customHeight="1" x14ac:dyDescent="0.2">
      <c r="A84" s="93"/>
      <c r="B84" s="71"/>
      <c r="C84" s="72"/>
      <c r="D84" s="73"/>
      <c r="E84" s="74"/>
      <c r="F84" s="74"/>
      <c r="G84" s="74"/>
      <c r="H84" s="74"/>
      <c r="I84" s="58"/>
      <c r="J84" s="105"/>
      <c r="K84" s="106"/>
      <c r="L84" s="106"/>
      <c r="M84" s="106"/>
      <c r="N84" s="90"/>
      <c r="S84" s="5"/>
      <c r="T84" s="5"/>
      <c r="U84" s="5"/>
    </row>
    <row r="85" spans="1:21" s="75" customFormat="1" ht="46.5" customHeight="1" x14ac:dyDescent="0.2">
      <c r="A85" s="94"/>
      <c r="B85" s="55"/>
      <c r="C85" s="56"/>
      <c r="D85" s="73"/>
      <c r="E85" s="58"/>
      <c r="F85" s="58"/>
      <c r="G85" s="58"/>
      <c r="H85" s="58"/>
      <c r="I85" s="74"/>
      <c r="J85" s="107"/>
      <c r="K85" s="108"/>
      <c r="L85" s="108"/>
      <c r="M85" s="109"/>
      <c r="N85" s="110"/>
    </row>
    <row r="86" spans="1:21" ht="87.75" customHeight="1" x14ac:dyDescent="0.2">
      <c r="A86" s="94"/>
      <c r="B86" s="55"/>
      <c r="C86" s="56"/>
      <c r="D86" s="73"/>
      <c r="E86" s="58"/>
      <c r="F86" s="58"/>
      <c r="G86" s="58"/>
      <c r="H86" s="58"/>
      <c r="I86" s="58"/>
      <c r="J86" s="105"/>
      <c r="K86" s="106"/>
      <c r="L86" s="106"/>
      <c r="M86" s="106"/>
      <c r="N86" s="90"/>
      <c r="S86" s="5"/>
      <c r="T86" s="5"/>
      <c r="U86" s="5"/>
    </row>
    <row r="87" spans="1:21" ht="24.75" customHeight="1" x14ac:dyDescent="0.2">
      <c r="A87" s="94"/>
      <c r="B87" s="55"/>
      <c r="C87" s="56"/>
      <c r="D87" s="73"/>
      <c r="E87" s="58"/>
      <c r="F87" s="58"/>
      <c r="G87" s="58"/>
      <c r="H87" s="58"/>
      <c r="I87" s="58"/>
      <c r="J87" s="105"/>
      <c r="K87" s="106"/>
      <c r="L87" s="106"/>
      <c r="M87" s="106"/>
      <c r="N87" s="90"/>
      <c r="S87" s="5"/>
      <c r="T87" s="5"/>
      <c r="U87" s="5"/>
    </row>
    <row r="88" spans="1:21" ht="21" customHeight="1" x14ac:dyDescent="0.2">
      <c r="A88" s="92"/>
      <c r="B88" s="55"/>
      <c r="C88" s="56"/>
      <c r="D88" s="73"/>
      <c r="E88" s="58"/>
      <c r="F88" s="58"/>
      <c r="G88" s="58"/>
      <c r="H88" s="58"/>
      <c r="I88" s="58"/>
      <c r="J88" s="105"/>
      <c r="K88" s="106"/>
      <c r="L88" s="106"/>
      <c r="M88" s="106"/>
      <c r="N88" s="90"/>
      <c r="S88" s="5"/>
      <c r="T88" s="5"/>
      <c r="U88" s="5"/>
    </row>
    <row r="89" spans="1:21" ht="32.25" customHeight="1" x14ac:dyDescent="0.2">
      <c r="A89" s="92"/>
      <c r="B89" s="55"/>
      <c r="C89" s="56"/>
      <c r="D89" s="73"/>
      <c r="E89" s="58"/>
      <c r="F89" s="58"/>
      <c r="G89" s="58"/>
      <c r="H89" s="58"/>
      <c r="I89" s="58"/>
      <c r="J89" s="105"/>
      <c r="K89" s="61"/>
      <c r="L89" s="61"/>
      <c r="M89" s="62"/>
      <c r="N89" s="90"/>
      <c r="S89" s="5"/>
      <c r="T89" s="5"/>
      <c r="U89" s="5"/>
    </row>
    <row r="90" spans="1:21" s="77" customFormat="1" ht="21" customHeight="1" x14ac:dyDescent="0.2">
      <c r="A90" s="21"/>
      <c r="B90" s="22"/>
      <c r="C90" s="7"/>
      <c r="D90" s="130"/>
      <c r="E90" s="5"/>
      <c r="F90" s="5"/>
      <c r="G90" s="5"/>
      <c r="H90" s="5"/>
      <c r="I90" s="76"/>
      <c r="J90" s="76"/>
      <c r="K90" s="69"/>
      <c r="L90" s="69"/>
      <c r="M90" s="70"/>
    </row>
    <row r="91" spans="1:21" ht="19.5" customHeight="1" x14ac:dyDescent="0.2">
      <c r="A91" s="21"/>
      <c r="B91" s="22"/>
      <c r="C91" s="7"/>
      <c r="D91" s="130"/>
      <c r="E91" s="5"/>
      <c r="F91" s="5"/>
      <c r="G91" s="5"/>
      <c r="H91" s="5"/>
      <c r="I91" s="5"/>
      <c r="J91" s="5"/>
      <c r="K91" s="3"/>
      <c r="L91" s="3"/>
      <c r="M91" s="3"/>
      <c r="S91" s="5"/>
      <c r="T91" s="5"/>
      <c r="U91" s="5"/>
    </row>
    <row r="92" spans="1:21" ht="24" customHeight="1" x14ac:dyDescent="0.2">
      <c r="A92" s="92"/>
      <c r="B92" s="22"/>
      <c r="C92" s="7"/>
      <c r="D92" s="130"/>
      <c r="E92" s="5"/>
      <c r="F92" s="5"/>
      <c r="G92" s="5"/>
      <c r="H92" s="5"/>
      <c r="I92" s="5"/>
      <c r="J92" s="5"/>
      <c r="K92" s="3"/>
      <c r="L92" s="3"/>
      <c r="M92" s="3"/>
      <c r="S92" s="5"/>
      <c r="T92" s="5"/>
      <c r="U92" s="5"/>
    </row>
    <row r="93" spans="1:21" ht="22.5" customHeight="1" x14ac:dyDescent="0.2">
      <c r="A93" s="85"/>
      <c r="B93" s="22"/>
      <c r="C93" s="7"/>
      <c r="D93" s="130"/>
      <c r="E93" s="5"/>
      <c r="F93" s="5"/>
      <c r="G93" s="5"/>
      <c r="H93" s="5"/>
      <c r="I93" s="5"/>
      <c r="J93" s="5"/>
      <c r="K93" s="3"/>
      <c r="L93" s="3"/>
      <c r="M93" s="3"/>
      <c r="S93" s="5"/>
      <c r="T93" s="5"/>
      <c r="U93" s="5"/>
    </row>
    <row r="94" spans="1:21" ht="21.75" customHeight="1" x14ac:dyDescent="0.2">
      <c r="A94" s="95"/>
      <c r="B94" s="22"/>
      <c r="C94" s="7"/>
      <c r="D94" s="130"/>
      <c r="E94" s="5"/>
      <c r="F94" s="5"/>
      <c r="G94" s="5"/>
      <c r="H94" s="5"/>
      <c r="I94" s="5"/>
      <c r="J94" s="5"/>
      <c r="K94" s="3"/>
      <c r="L94" s="3"/>
      <c r="M94" s="3"/>
      <c r="S94" s="5"/>
      <c r="T94" s="5"/>
      <c r="U94" s="5"/>
    </row>
    <row r="95" spans="1:21" x14ac:dyDescent="0.2">
      <c r="A95" s="21"/>
      <c r="B95" s="22"/>
      <c r="C95" s="7"/>
      <c r="D95" s="130"/>
      <c r="E95" s="5"/>
      <c r="F95" s="5"/>
      <c r="G95" s="5"/>
      <c r="H95" s="5"/>
      <c r="I95" s="5"/>
      <c r="J95" s="5"/>
      <c r="K95" s="3"/>
      <c r="L95" s="3"/>
      <c r="M95" s="3"/>
      <c r="S95" s="5"/>
      <c r="T95" s="5"/>
      <c r="U95" s="5"/>
    </row>
    <row r="96" spans="1:21" ht="22.5" customHeight="1" x14ac:dyDescent="0.2">
      <c r="A96" s="21"/>
      <c r="B96" s="22"/>
      <c r="C96" s="7"/>
      <c r="D96" s="130"/>
      <c r="E96" s="5"/>
      <c r="F96" s="5"/>
      <c r="G96" s="5"/>
      <c r="H96" s="5"/>
      <c r="I96" s="5"/>
      <c r="J96" s="5"/>
      <c r="K96" s="3"/>
      <c r="L96" s="3"/>
      <c r="M96" s="3"/>
      <c r="S96" s="5"/>
      <c r="T96" s="5"/>
      <c r="U96" s="5"/>
    </row>
    <row r="97" spans="1:21" ht="22.5" customHeight="1" x14ac:dyDescent="0.2">
      <c r="A97" s="21"/>
      <c r="B97" s="22"/>
      <c r="C97" s="7"/>
      <c r="D97" s="130"/>
      <c r="E97" s="5"/>
      <c r="F97" s="5"/>
      <c r="G97" s="5"/>
      <c r="H97" s="5"/>
      <c r="I97" s="5"/>
      <c r="J97" s="5"/>
      <c r="K97" s="3"/>
      <c r="L97" s="3"/>
      <c r="M97" s="3"/>
      <c r="S97" s="5"/>
      <c r="T97" s="5"/>
      <c r="U97" s="5"/>
    </row>
    <row r="98" spans="1:21" ht="22.5" customHeight="1" x14ac:dyDescent="0.2">
      <c r="A98" s="21"/>
      <c r="B98" s="22"/>
      <c r="C98" s="7"/>
      <c r="D98" s="130"/>
      <c r="E98" s="5"/>
      <c r="F98" s="5"/>
      <c r="G98" s="5"/>
      <c r="H98" s="5"/>
      <c r="I98" s="5"/>
      <c r="J98" s="5"/>
      <c r="K98" s="3"/>
      <c r="L98" s="3"/>
      <c r="M98" s="3"/>
      <c r="S98" s="5"/>
      <c r="T98" s="5"/>
      <c r="U98" s="5"/>
    </row>
    <row r="99" spans="1:21" ht="25.5" customHeight="1" x14ac:dyDescent="0.2">
      <c r="A99" s="21"/>
      <c r="B99" s="22"/>
      <c r="C99" s="7"/>
      <c r="D99" s="130"/>
      <c r="E99" s="5"/>
      <c r="F99" s="5"/>
      <c r="G99" s="5"/>
      <c r="H99" s="5"/>
      <c r="I99" s="5"/>
      <c r="J99" s="5"/>
      <c r="K99" s="3"/>
      <c r="L99" s="3"/>
      <c r="M99" s="3"/>
      <c r="S99" s="5"/>
      <c r="T99" s="5"/>
      <c r="U99" s="5"/>
    </row>
    <row r="100" spans="1:21" ht="25.5" customHeight="1" x14ac:dyDescent="0.2">
      <c r="A100" s="21"/>
      <c r="B100" s="22"/>
      <c r="C100" s="7"/>
      <c r="D100" s="130"/>
      <c r="E100" s="5"/>
      <c r="F100" s="5"/>
      <c r="G100" s="5"/>
      <c r="H100" s="5"/>
      <c r="I100" s="5"/>
      <c r="J100" s="5"/>
      <c r="K100" s="3"/>
      <c r="L100" s="3"/>
      <c r="M100" s="3"/>
      <c r="S100" s="5"/>
      <c r="T100" s="5"/>
      <c r="U100" s="5"/>
    </row>
    <row r="101" spans="1:21" ht="30.75" customHeight="1" x14ac:dyDescent="0.2">
      <c r="A101" s="21"/>
      <c r="B101" s="22"/>
      <c r="C101" s="7"/>
      <c r="D101" s="130"/>
      <c r="E101" s="5"/>
      <c r="F101" s="5"/>
      <c r="G101" s="5"/>
      <c r="H101" s="5"/>
      <c r="I101" s="5"/>
      <c r="J101" s="5"/>
      <c r="K101" s="3"/>
      <c r="L101" s="3"/>
      <c r="M101" s="3"/>
      <c r="S101" s="5"/>
      <c r="T101" s="5"/>
      <c r="U101" s="5"/>
    </row>
    <row r="102" spans="1:21" ht="28.5" customHeight="1" x14ac:dyDescent="0.2">
      <c r="A102" s="21"/>
      <c r="B102" s="22"/>
      <c r="C102" s="7"/>
      <c r="D102" s="130"/>
      <c r="E102" s="5"/>
      <c r="F102" s="5"/>
      <c r="G102" s="5"/>
      <c r="H102" s="5"/>
      <c r="I102" s="5"/>
      <c r="J102" s="5"/>
      <c r="K102" s="3"/>
      <c r="L102" s="3"/>
      <c r="M102" s="3"/>
      <c r="S102" s="5"/>
      <c r="T102" s="5"/>
      <c r="U102" s="5"/>
    </row>
    <row r="103" spans="1:21" ht="25.5" customHeight="1" x14ac:dyDescent="0.2">
      <c r="A103" s="21"/>
      <c r="B103" s="22"/>
      <c r="C103" s="7"/>
      <c r="D103" s="130"/>
      <c r="E103" s="5"/>
      <c r="F103" s="5"/>
      <c r="G103" s="5"/>
      <c r="H103" s="5"/>
      <c r="I103" s="5"/>
      <c r="J103" s="5"/>
      <c r="K103" s="3"/>
      <c r="L103" s="3"/>
      <c r="M103" s="3"/>
      <c r="S103" s="5"/>
      <c r="T103" s="5"/>
      <c r="U103" s="5"/>
    </row>
    <row r="104" spans="1:21" ht="25.5" customHeight="1" x14ac:dyDescent="0.2">
      <c r="A104" s="54"/>
      <c r="B104" s="55"/>
      <c r="C104" s="56"/>
      <c r="D104" s="73"/>
      <c r="E104" s="58"/>
      <c r="F104" s="58"/>
      <c r="G104" s="58"/>
      <c r="H104" s="58"/>
      <c r="I104" s="5"/>
      <c r="J104" s="5"/>
      <c r="K104" s="3"/>
      <c r="L104" s="3"/>
      <c r="M104" s="3"/>
      <c r="S104" s="5"/>
      <c r="T104" s="5"/>
      <c r="U104" s="5"/>
    </row>
    <row r="105" spans="1:21" ht="21" customHeight="1" x14ac:dyDescent="0.2">
      <c r="A105" s="54"/>
      <c r="B105" s="55"/>
      <c r="C105" s="56"/>
      <c r="D105" s="73"/>
      <c r="E105" s="58"/>
      <c r="F105" s="58"/>
      <c r="G105" s="58"/>
      <c r="H105" s="58"/>
      <c r="I105" s="58"/>
      <c r="J105" s="58"/>
      <c r="K105" s="61"/>
      <c r="L105" s="61"/>
      <c r="M105" s="62"/>
      <c r="S105" s="5"/>
      <c r="T105" s="5"/>
      <c r="U105" s="5"/>
    </row>
    <row r="106" spans="1:21" ht="21" customHeight="1" x14ac:dyDescent="0.2">
      <c r="A106" s="54"/>
      <c r="B106" s="55"/>
      <c r="C106" s="56"/>
      <c r="D106" s="73"/>
      <c r="E106" s="58"/>
      <c r="F106" s="58"/>
      <c r="G106" s="58"/>
      <c r="H106" s="58"/>
      <c r="I106" s="58"/>
      <c r="J106" s="58"/>
      <c r="K106" s="61"/>
      <c r="L106" s="61"/>
      <c r="M106" s="62"/>
      <c r="S106" s="5"/>
      <c r="T106" s="5"/>
      <c r="U106" s="5"/>
    </row>
    <row r="107" spans="1:21" ht="35.25" customHeight="1" x14ac:dyDescent="0.2">
      <c r="A107" s="54"/>
      <c r="B107" s="55"/>
      <c r="C107" s="56"/>
      <c r="D107" s="73"/>
      <c r="E107" s="58"/>
      <c r="F107" s="58"/>
      <c r="G107" s="58"/>
      <c r="H107" s="58"/>
      <c r="I107" s="58"/>
      <c r="J107" s="58"/>
      <c r="K107" s="61"/>
      <c r="L107" s="61"/>
      <c r="M107" s="62"/>
      <c r="S107" s="5"/>
      <c r="T107" s="5"/>
      <c r="U107" s="5"/>
    </row>
    <row r="108" spans="1:21" ht="40.5" customHeight="1" x14ac:dyDescent="0.2">
      <c r="A108" s="95"/>
      <c r="B108" s="55"/>
      <c r="C108" s="56"/>
      <c r="D108" s="73"/>
      <c r="E108" s="58"/>
      <c r="F108" s="58"/>
      <c r="G108" s="58"/>
      <c r="H108" s="58"/>
      <c r="I108" s="58"/>
      <c r="J108" s="58"/>
      <c r="K108" s="61"/>
      <c r="L108" s="61"/>
      <c r="M108" s="62"/>
      <c r="S108" s="5"/>
      <c r="T108" s="5"/>
      <c r="U108" s="5"/>
    </row>
    <row r="109" spans="1:21" ht="67.5" customHeight="1" x14ac:dyDescent="0.2">
      <c r="A109" s="54"/>
      <c r="B109" s="55"/>
      <c r="C109" s="56"/>
      <c r="D109" s="73"/>
      <c r="E109" s="58"/>
      <c r="F109" s="58"/>
      <c r="G109" s="58"/>
      <c r="H109" s="58"/>
      <c r="I109" s="58"/>
      <c r="J109" s="58"/>
      <c r="K109" s="61"/>
      <c r="L109" s="61"/>
      <c r="M109" s="62"/>
      <c r="S109" s="5"/>
      <c r="T109" s="5"/>
      <c r="U109" s="5"/>
    </row>
    <row r="110" spans="1:21" ht="21" customHeight="1" x14ac:dyDescent="0.2">
      <c r="A110" s="54"/>
      <c r="B110" s="55"/>
      <c r="C110" s="56"/>
      <c r="D110" s="73"/>
      <c r="E110" s="58"/>
      <c r="F110" s="58"/>
      <c r="G110" s="58"/>
      <c r="H110" s="58"/>
      <c r="I110" s="58"/>
      <c r="J110" s="58"/>
      <c r="K110" s="61"/>
      <c r="L110" s="61"/>
      <c r="M110" s="62"/>
      <c r="S110" s="5"/>
      <c r="T110" s="5"/>
      <c r="U110" s="5"/>
    </row>
    <row r="111" spans="1:21" ht="22.5" customHeight="1" x14ac:dyDescent="0.2">
      <c r="A111" s="54"/>
      <c r="B111" s="55"/>
      <c r="C111" s="56"/>
      <c r="D111" s="73"/>
      <c r="E111" s="58"/>
      <c r="F111" s="58"/>
      <c r="G111" s="58"/>
      <c r="H111" s="58"/>
      <c r="I111" s="58"/>
      <c r="J111" s="58"/>
      <c r="K111" s="61"/>
      <c r="L111" s="61"/>
      <c r="M111" s="62"/>
      <c r="S111" s="5"/>
      <c r="T111" s="5"/>
      <c r="U111" s="5"/>
    </row>
    <row r="112" spans="1:21" ht="21" customHeight="1" x14ac:dyDescent="0.2">
      <c r="A112" s="54"/>
      <c r="B112" s="55"/>
      <c r="C112" s="56"/>
      <c r="D112" s="73"/>
      <c r="E112" s="58"/>
      <c r="F112" s="58"/>
      <c r="G112" s="58"/>
      <c r="H112" s="58"/>
      <c r="I112" s="58"/>
      <c r="J112" s="58"/>
      <c r="K112" s="61"/>
      <c r="L112" s="61"/>
      <c r="M112" s="62"/>
      <c r="S112" s="5"/>
      <c r="T112" s="5"/>
      <c r="U112" s="5"/>
    </row>
    <row r="113" spans="1:21" ht="21" customHeight="1" x14ac:dyDescent="0.2">
      <c r="A113" s="54"/>
      <c r="B113" s="55"/>
      <c r="C113" s="56"/>
      <c r="D113" s="73"/>
      <c r="E113" s="58"/>
      <c r="F113" s="58"/>
      <c r="G113" s="58"/>
      <c r="H113" s="58"/>
      <c r="I113" s="58"/>
      <c r="J113" s="58"/>
      <c r="K113" s="61"/>
      <c r="L113" s="61"/>
      <c r="M113" s="62"/>
      <c r="S113" s="5"/>
      <c r="T113" s="5"/>
      <c r="U113" s="5"/>
    </row>
    <row r="114" spans="1:21" ht="21" customHeight="1" x14ac:dyDescent="0.2">
      <c r="A114" s="54"/>
      <c r="B114" s="55"/>
      <c r="C114" s="56"/>
      <c r="D114" s="73"/>
      <c r="E114" s="58"/>
      <c r="F114" s="58"/>
      <c r="G114" s="58"/>
      <c r="H114" s="58"/>
      <c r="I114" s="58"/>
      <c r="J114" s="58"/>
      <c r="K114" s="61"/>
      <c r="L114" s="61"/>
      <c r="M114" s="62"/>
      <c r="S114" s="5"/>
      <c r="T114" s="5"/>
      <c r="U114" s="5"/>
    </row>
    <row r="115" spans="1:21" ht="21" customHeight="1" x14ac:dyDescent="0.2">
      <c r="A115" s="95"/>
      <c r="B115" s="55"/>
      <c r="C115" s="56"/>
      <c r="D115" s="73"/>
      <c r="E115" s="58"/>
      <c r="F115" s="58"/>
      <c r="G115" s="58"/>
      <c r="H115" s="58"/>
      <c r="I115" s="58"/>
      <c r="J115" s="58"/>
      <c r="K115" s="61"/>
      <c r="L115" s="61"/>
      <c r="M115" s="62"/>
      <c r="S115" s="5"/>
      <c r="T115" s="5"/>
      <c r="U115" s="5"/>
    </row>
    <row r="116" spans="1:21" ht="21" customHeight="1" x14ac:dyDescent="0.2">
      <c r="A116" s="95"/>
      <c r="B116" s="55"/>
      <c r="C116" s="56"/>
      <c r="D116" s="73"/>
      <c r="E116" s="58"/>
      <c r="F116" s="58"/>
      <c r="G116" s="58"/>
      <c r="H116" s="58"/>
      <c r="I116" s="58"/>
      <c r="J116" s="58"/>
      <c r="K116" s="61"/>
      <c r="L116" s="61"/>
      <c r="M116" s="62"/>
      <c r="S116" s="5"/>
      <c r="T116" s="5"/>
      <c r="U116" s="5"/>
    </row>
    <row r="117" spans="1:21" ht="20.25" customHeight="1" x14ac:dyDescent="0.2">
      <c r="A117" s="54"/>
      <c r="B117" s="55"/>
      <c r="C117" s="56"/>
      <c r="D117" s="73"/>
      <c r="E117" s="58"/>
      <c r="F117" s="58"/>
      <c r="G117" s="58"/>
      <c r="H117" s="58"/>
      <c r="I117" s="58"/>
      <c r="J117" s="58"/>
      <c r="K117" s="61"/>
      <c r="L117" s="61"/>
      <c r="M117" s="62"/>
      <c r="S117" s="5"/>
      <c r="T117" s="5"/>
      <c r="U117" s="5"/>
    </row>
    <row r="118" spans="1:21" ht="21" customHeight="1" x14ac:dyDescent="0.2">
      <c r="A118" s="54"/>
      <c r="B118" s="55"/>
      <c r="C118" s="56"/>
      <c r="D118" s="73"/>
      <c r="E118" s="58"/>
      <c r="F118" s="58"/>
      <c r="G118" s="58"/>
      <c r="H118" s="58"/>
      <c r="I118" s="58"/>
      <c r="J118" s="58"/>
      <c r="K118" s="61"/>
      <c r="L118" s="61"/>
      <c r="M118" s="62"/>
      <c r="S118" s="5"/>
      <c r="T118" s="5"/>
      <c r="U118" s="5"/>
    </row>
    <row r="119" spans="1:21" ht="21" customHeight="1" x14ac:dyDescent="0.2">
      <c r="A119" s="21"/>
      <c r="B119" s="22"/>
      <c r="C119" s="7"/>
      <c r="D119" s="130"/>
      <c r="E119" s="5"/>
      <c r="F119" s="5"/>
      <c r="G119" s="5"/>
      <c r="H119" s="5"/>
      <c r="I119" s="58"/>
      <c r="J119" s="58"/>
      <c r="K119" s="61"/>
      <c r="L119" s="61"/>
      <c r="M119" s="62"/>
      <c r="S119" s="5"/>
      <c r="T119" s="5"/>
      <c r="U119" s="5"/>
    </row>
    <row r="120" spans="1:21" ht="22.5" customHeight="1" x14ac:dyDescent="0.2">
      <c r="A120" s="92"/>
      <c r="B120" s="22"/>
      <c r="C120" s="7"/>
      <c r="D120" s="130"/>
      <c r="E120" s="5"/>
      <c r="F120" s="5"/>
      <c r="G120" s="5"/>
      <c r="H120" s="5"/>
      <c r="I120" s="5"/>
      <c r="J120" s="5"/>
      <c r="K120" s="3"/>
      <c r="L120" s="3"/>
      <c r="M120" s="3"/>
      <c r="S120" s="5"/>
      <c r="T120" s="5"/>
      <c r="U120" s="5"/>
    </row>
    <row r="121" spans="1:21" ht="29.25" customHeight="1" x14ac:dyDescent="0.2">
      <c r="A121" s="21"/>
      <c r="B121" s="22"/>
      <c r="C121" s="7"/>
      <c r="D121" s="130"/>
      <c r="E121" s="5"/>
      <c r="F121" s="5"/>
      <c r="G121" s="5"/>
      <c r="H121" s="5"/>
      <c r="I121" s="5"/>
      <c r="J121" s="5"/>
      <c r="K121" s="3"/>
      <c r="L121" s="3"/>
      <c r="M121" s="3"/>
      <c r="S121" s="5"/>
      <c r="T121" s="5"/>
      <c r="U121" s="5"/>
    </row>
    <row r="122" spans="1:21" ht="25.5" customHeight="1" x14ac:dyDescent="0.2">
      <c r="A122" s="96"/>
      <c r="B122" s="22"/>
      <c r="C122" s="7"/>
      <c r="D122" s="130"/>
      <c r="E122" s="5"/>
      <c r="F122" s="5"/>
      <c r="G122" s="5"/>
      <c r="H122" s="5"/>
      <c r="I122" s="5"/>
      <c r="J122" s="5"/>
      <c r="K122" s="3"/>
      <c r="L122" s="3"/>
      <c r="M122" s="3"/>
      <c r="S122" s="5"/>
      <c r="T122" s="5"/>
      <c r="U122" s="5"/>
    </row>
    <row r="123" spans="1:21" ht="24.75" customHeight="1" x14ac:dyDescent="0.2">
      <c r="A123" s="21"/>
      <c r="B123" s="22"/>
      <c r="C123" s="7"/>
      <c r="D123" s="130"/>
      <c r="E123" s="5"/>
      <c r="F123" s="5"/>
      <c r="G123" s="5"/>
      <c r="H123" s="5"/>
      <c r="I123" s="5"/>
      <c r="J123" s="5"/>
      <c r="K123" s="3"/>
      <c r="L123" s="3"/>
      <c r="M123" s="3"/>
      <c r="S123" s="5"/>
      <c r="T123" s="5"/>
      <c r="U123" s="5"/>
    </row>
    <row r="124" spans="1:21" ht="23.25" customHeight="1" x14ac:dyDescent="0.2">
      <c r="A124" s="21"/>
      <c r="B124" s="22"/>
      <c r="C124" s="7"/>
      <c r="D124" s="130"/>
      <c r="E124" s="5"/>
      <c r="F124" s="5"/>
      <c r="G124" s="5"/>
      <c r="H124" s="5"/>
      <c r="I124" s="5"/>
      <c r="J124" s="5"/>
      <c r="K124" s="3"/>
      <c r="L124" s="3"/>
      <c r="M124" s="3"/>
      <c r="S124" s="5"/>
      <c r="T124" s="5"/>
      <c r="U124" s="5"/>
    </row>
    <row r="125" spans="1:21" ht="20.25" customHeight="1" x14ac:dyDescent="0.2">
      <c r="A125" s="21"/>
      <c r="B125" s="22"/>
      <c r="C125" s="7"/>
      <c r="D125" s="130"/>
      <c r="E125" s="5"/>
      <c r="F125" s="5"/>
      <c r="G125" s="5"/>
      <c r="H125" s="5"/>
      <c r="I125" s="5"/>
      <c r="J125" s="5"/>
      <c r="K125" s="3"/>
      <c r="L125" s="3"/>
      <c r="M125" s="3"/>
      <c r="S125" s="5"/>
      <c r="T125" s="5"/>
      <c r="U125" s="5"/>
    </row>
    <row r="126" spans="1:21" ht="20.25" customHeight="1" x14ac:dyDescent="0.2">
      <c r="A126" s="54"/>
      <c r="B126" s="55"/>
      <c r="C126" s="56"/>
      <c r="D126" s="73"/>
      <c r="E126" s="58"/>
      <c r="F126" s="58"/>
      <c r="G126" s="58"/>
      <c r="H126" s="58"/>
      <c r="I126" s="5"/>
      <c r="J126" s="5"/>
      <c r="K126" s="3"/>
      <c r="L126" s="3"/>
      <c r="M126" s="3"/>
      <c r="S126" s="5"/>
      <c r="T126" s="5"/>
      <c r="U126" s="5"/>
    </row>
    <row r="127" spans="1:21" ht="21" customHeight="1" x14ac:dyDescent="0.2">
      <c r="A127" s="54"/>
      <c r="B127" s="100"/>
      <c r="C127" s="56"/>
      <c r="D127" s="73"/>
      <c r="E127" s="58"/>
      <c r="F127" s="58"/>
      <c r="G127" s="58"/>
      <c r="H127" s="58"/>
      <c r="I127" s="58"/>
      <c r="J127" s="58"/>
      <c r="K127" s="61"/>
      <c r="L127" s="61"/>
      <c r="M127" s="62"/>
      <c r="S127" s="5"/>
      <c r="T127" s="5"/>
      <c r="U127" s="5"/>
    </row>
    <row r="128" spans="1:21" ht="21" customHeight="1" x14ac:dyDescent="0.2">
      <c r="A128" s="92"/>
      <c r="B128" s="55"/>
      <c r="C128" s="56"/>
      <c r="D128" s="73"/>
      <c r="E128" s="58"/>
      <c r="F128" s="58"/>
      <c r="G128" s="58"/>
      <c r="H128" s="58"/>
      <c r="I128" s="58"/>
      <c r="J128" s="58"/>
      <c r="K128" s="61"/>
      <c r="L128" s="61"/>
      <c r="M128" s="62"/>
      <c r="S128" s="5"/>
      <c r="T128" s="5"/>
      <c r="U128" s="5"/>
    </row>
    <row r="129" spans="1:21" ht="21" customHeight="1" x14ac:dyDescent="0.2">
      <c r="A129" s="94"/>
      <c r="B129" s="55"/>
      <c r="C129" s="56"/>
      <c r="D129" s="73"/>
      <c r="E129" s="58"/>
      <c r="F129" s="58"/>
      <c r="G129" s="58"/>
      <c r="H129" s="58"/>
      <c r="I129" s="58"/>
      <c r="J129" s="58"/>
      <c r="K129" s="61"/>
      <c r="L129" s="61"/>
      <c r="M129" s="62"/>
      <c r="S129" s="5"/>
      <c r="T129" s="5"/>
      <c r="U129" s="5"/>
    </row>
    <row r="130" spans="1:21" ht="21" customHeight="1" x14ac:dyDescent="0.2">
      <c r="A130" s="94"/>
      <c r="B130" s="55"/>
      <c r="C130" s="56"/>
      <c r="D130" s="73"/>
      <c r="E130" s="58"/>
      <c r="F130" s="58"/>
      <c r="G130" s="58"/>
      <c r="H130" s="58"/>
      <c r="I130" s="58"/>
      <c r="J130" s="58"/>
      <c r="K130" s="61"/>
      <c r="L130" s="61"/>
      <c r="M130" s="62"/>
      <c r="S130" s="5"/>
      <c r="T130" s="5"/>
      <c r="U130" s="5"/>
    </row>
    <row r="131" spans="1:21" ht="22.5" customHeight="1" x14ac:dyDescent="0.2">
      <c r="A131" s="54"/>
      <c r="B131" s="55"/>
      <c r="C131" s="56"/>
      <c r="D131" s="73"/>
      <c r="E131" s="58"/>
      <c r="F131" s="58"/>
      <c r="G131" s="58"/>
      <c r="H131" s="58"/>
      <c r="I131" s="58"/>
      <c r="J131" s="58"/>
      <c r="K131" s="61"/>
      <c r="L131" s="61"/>
      <c r="M131" s="62"/>
      <c r="S131" s="5"/>
      <c r="T131" s="5"/>
      <c r="U131" s="5"/>
    </row>
    <row r="132" spans="1:21" ht="19.5" customHeight="1" x14ac:dyDescent="0.2">
      <c r="A132" s="54"/>
      <c r="B132" s="55"/>
      <c r="C132" s="56"/>
      <c r="D132" s="73"/>
      <c r="E132" s="58"/>
      <c r="F132" s="58"/>
      <c r="G132" s="58"/>
      <c r="H132" s="58"/>
      <c r="I132" s="58"/>
      <c r="J132" s="58"/>
      <c r="K132" s="61"/>
      <c r="L132" s="61"/>
      <c r="M132" s="62"/>
      <c r="S132" s="5"/>
      <c r="T132" s="5"/>
      <c r="U132" s="5"/>
    </row>
    <row r="133" spans="1:21" ht="21" customHeight="1" x14ac:dyDescent="0.2">
      <c r="A133" s="21"/>
      <c r="B133" s="22"/>
      <c r="C133" s="7"/>
      <c r="D133" s="130"/>
      <c r="E133" s="5"/>
      <c r="F133" s="5"/>
      <c r="G133" s="5"/>
      <c r="H133" s="5"/>
      <c r="I133" s="58"/>
      <c r="J133" s="58"/>
      <c r="K133" s="61"/>
      <c r="L133" s="61"/>
      <c r="M133" s="62"/>
      <c r="S133" s="5"/>
      <c r="T133" s="5"/>
      <c r="U133" s="5"/>
    </row>
    <row r="134" spans="1:21" ht="25.5" customHeight="1" x14ac:dyDescent="0.2">
      <c r="A134" s="21"/>
      <c r="B134" s="22"/>
      <c r="C134" s="7"/>
      <c r="D134" s="130"/>
      <c r="E134" s="5"/>
      <c r="F134" s="5"/>
      <c r="G134" s="5"/>
      <c r="H134" s="5"/>
      <c r="I134" s="5"/>
      <c r="J134" s="5"/>
      <c r="K134" s="3"/>
      <c r="L134" s="3"/>
      <c r="M134" s="26"/>
      <c r="S134" s="5"/>
      <c r="T134" s="5"/>
      <c r="U134" s="5"/>
    </row>
    <row r="135" spans="1:21" ht="27.75" customHeight="1" x14ac:dyDescent="0.2">
      <c r="A135" s="96"/>
      <c r="B135" s="22"/>
      <c r="C135" s="7"/>
      <c r="D135" s="130"/>
      <c r="E135" s="5"/>
      <c r="F135" s="5"/>
      <c r="G135" s="5"/>
      <c r="H135" s="5"/>
      <c r="I135" s="5"/>
      <c r="J135" s="5"/>
      <c r="K135" s="3"/>
      <c r="L135" s="3"/>
      <c r="M135" s="26"/>
      <c r="S135" s="5"/>
      <c r="T135" s="5"/>
      <c r="U135" s="5"/>
    </row>
    <row r="136" spans="1:21" ht="19.5" customHeight="1" x14ac:dyDescent="0.2">
      <c r="A136" s="96"/>
      <c r="B136" s="22"/>
      <c r="C136" s="7"/>
      <c r="D136" s="130"/>
      <c r="E136" s="5"/>
      <c r="F136" s="5"/>
      <c r="G136" s="5"/>
      <c r="H136" s="5"/>
      <c r="I136" s="5"/>
      <c r="J136" s="5"/>
      <c r="K136" s="3"/>
      <c r="L136" s="3"/>
      <c r="M136" s="3"/>
      <c r="S136" s="5"/>
      <c r="T136" s="5"/>
      <c r="U136" s="5"/>
    </row>
    <row r="137" spans="1:21" ht="19.5" customHeight="1" x14ac:dyDescent="0.2">
      <c r="A137" s="96"/>
      <c r="B137" s="22"/>
      <c r="C137" s="7"/>
      <c r="D137" s="130"/>
      <c r="E137" s="5"/>
      <c r="F137" s="5"/>
      <c r="G137" s="5"/>
      <c r="H137" s="5"/>
      <c r="I137" s="5"/>
      <c r="J137" s="5"/>
      <c r="K137" s="3"/>
      <c r="L137" s="3"/>
      <c r="M137" s="3"/>
      <c r="S137" s="5"/>
      <c r="T137" s="5"/>
      <c r="U137" s="5"/>
    </row>
    <row r="138" spans="1:21" ht="21.75" customHeight="1" x14ac:dyDescent="0.2">
      <c r="A138" s="96"/>
      <c r="B138" s="55"/>
      <c r="C138" s="56"/>
      <c r="D138" s="73"/>
      <c r="E138" s="58"/>
      <c r="F138" s="58"/>
      <c r="G138" s="58"/>
      <c r="H138" s="58"/>
      <c r="I138" s="5"/>
      <c r="J138" s="5"/>
      <c r="K138" s="3"/>
      <c r="L138" s="3"/>
      <c r="M138" s="3"/>
      <c r="S138" s="5"/>
      <c r="T138" s="5"/>
      <c r="U138" s="5"/>
    </row>
    <row r="139" spans="1:21" ht="21" customHeight="1" x14ac:dyDescent="0.2">
      <c r="A139" s="96"/>
      <c r="B139" s="55"/>
      <c r="C139" s="56"/>
      <c r="D139" s="73"/>
      <c r="E139" s="58"/>
      <c r="F139" s="58"/>
      <c r="G139" s="58"/>
      <c r="H139" s="58"/>
      <c r="I139" s="58"/>
      <c r="J139" s="58"/>
      <c r="K139" s="61"/>
      <c r="L139" s="61"/>
      <c r="M139" s="62"/>
      <c r="S139" s="5"/>
      <c r="T139" s="5"/>
      <c r="U139" s="5"/>
    </row>
    <row r="140" spans="1:21" ht="20.25" customHeight="1" x14ac:dyDescent="0.2">
      <c r="A140" s="54"/>
      <c r="B140" s="55"/>
      <c r="C140" s="56"/>
      <c r="D140" s="73"/>
      <c r="E140" s="58"/>
      <c r="F140" s="58"/>
      <c r="G140" s="58"/>
      <c r="H140" s="58"/>
      <c r="I140" s="58"/>
      <c r="J140" s="58"/>
      <c r="K140" s="61"/>
      <c r="L140" s="61"/>
      <c r="M140" s="62"/>
      <c r="S140" s="5"/>
      <c r="T140" s="5"/>
      <c r="U140" s="5"/>
    </row>
    <row r="141" spans="1:21" ht="20.25" customHeight="1" x14ac:dyDescent="0.2">
      <c r="A141" s="54"/>
      <c r="B141" s="55"/>
      <c r="C141" s="56"/>
      <c r="D141" s="73"/>
      <c r="E141" s="58"/>
      <c r="F141" s="58"/>
      <c r="G141" s="58"/>
      <c r="H141" s="58"/>
      <c r="I141" s="58"/>
      <c r="J141" s="58"/>
      <c r="K141" s="61"/>
      <c r="L141" s="61"/>
      <c r="M141" s="62"/>
      <c r="S141" s="5"/>
      <c r="T141" s="5"/>
      <c r="U141" s="5"/>
    </row>
    <row r="142" spans="1:21" ht="20.25" customHeight="1" x14ac:dyDescent="0.2">
      <c r="A142" s="21"/>
      <c r="B142" s="22"/>
      <c r="C142" s="7"/>
      <c r="D142" s="130"/>
      <c r="E142" s="5"/>
      <c r="F142" s="5"/>
      <c r="G142" s="5"/>
      <c r="H142" s="5"/>
      <c r="I142" s="58"/>
      <c r="J142" s="58"/>
      <c r="K142" s="61"/>
      <c r="L142" s="61"/>
      <c r="M142" s="62"/>
      <c r="S142" s="5"/>
      <c r="T142" s="5"/>
      <c r="U142" s="5"/>
    </row>
    <row r="143" spans="1:21" ht="20.25" customHeight="1" x14ac:dyDescent="0.2">
      <c r="A143" s="21"/>
      <c r="B143" s="22"/>
      <c r="C143" s="7"/>
      <c r="D143" s="130"/>
      <c r="E143" s="5"/>
      <c r="F143" s="5"/>
      <c r="G143" s="5"/>
      <c r="H143" s="5"/>
      <c r="I143" s="5"/>
      <c r="J143" s="5"/>
      <c r="K143" s="3"/>
      <c r="L143" s="3"/>
      <c r="M143" s="3"/>
      <c r="S143" s="5"/>
      <c r="T143" s="5"/>
      <c r="U143" s="5"/>
    </row>
    <row r="144" spans="1:21" ht="24" customHeight="1" x14ac:dyDescent="0.2">
      <c r="A144" s="96"/>
      <c r="B144" s="22"/>
      <c r="C144" s="7"/>
      <c r="D144" s="130"/>
      <c r="E144" s="5"/>
      <c r="F144" s="5"/>
      <c r="G144" s="5"/>
      <c r="H144" s="5"/>
      <c r="I144" s="5"/>
      <c r="J144" s="5"/>
      <c r="K144" s="3"/>
      <c r="L144" s="3"/>
      <c r="M144" s="3"/>
      <c r="S144" s="5"/>
      <c r="T144" s="5"/>
      <c r="U144" s="5"/>
    </row>
    <row r="145" spans="1:21" ht="27.75" customHeight="1" x14ac:dyDescent="0.2">
      <c r="A145" s="92"/>
      <c r="B145" s="22"/>
      <c r="C145" s="7"/>
      <c r="D145" s="130"/>
      <c r="E145" s="5"/>
      <c r="F145" s="5"/>
      <c r="G145" s="5"/>
      <c r="H145" s="5"/>
      <c r="I145" s="5"/>
      <c r="J145" s="5"/>
      <c r="K145" s="3"/>
      <c r="L145" s="3"/>
      <c r="M145" s="3"/>
      <c r="S145" s="5"/>
      <c r="T145" s="5"/>
      <c r="U145" s="5"/>
    </row>
    <row r="146" spans="1:21" ht="22.5" customHeight="1" x14ac:dyDescent="0.2">
      <c r="A146" s="101"/>
      <c r="B146" s="22"/>
      <c r="C146" s="7"/>
      <c r="D146" s="130"/>
      <c r="E146" s="5"/>
      <c r="F146" s="5"/>
      <c r="G146" s="5"/>
      <c r="H146" s="5"/>
      <c r="I146" s="5"/>
      <c r="J146" s="5"/>
      <c r="K146" s="3"/>
      <c r="L146" s="3"/>
      <c r="M146" s="3"/>
      <c r="S146" s="5"/>
      <c r="T146" s="5"/>
      <c r="U146" s="5"/>
    </row>
    <row r="147" spans="1:21" ht="40.5" customHeight="1" x14ac:dyDescent="0.2">
      <c r="A147" s="96"/>
      <c r="B147" s="22"/>
      <c r="C147" s="7"/>
      <c r="D147" s="130"/>
      <c r="E147" s="5"/>
      <c r="F147" s="5"/>
      <c r="G147" s="5"/>
      <c r="H147" s="5"/>
      <c r="I147" s="5"/>
      <c r="J147" s="5"/>
      <c r="K147" s="3"/>
      <c r="L147" s="3"/>
      <c r="M147" s="3"/>
      <c r="S147" s="5"/>
      <c r="T147" s="5"/>
      <c r="U147" s="5"/>
    </row>
    <row r="148" spans="1:21" ht="20.25" customHeight="1" x14ac:dyDescent="0.2">
      <c r="A148" s="96"/>
      <c r="B148" s="22"/>
      <c r="C148" s="7"/>
      <c r="D148" s="130"/>
      <c r="E148" s="5"/>
      <c r="F148" s="5"/>
      <c r="G148" s="5"/>
      <c r="H148" s="5"/>
      <c r="I148" s="5"/>
      <c r="J148" s="5"/>
      <c r="K148" s="3"/>
      <c r="L148" s="3"/>
      <c r="M148" s="3"/>
      <c r="S148" s="5"/>
      <c r="T148" s="5"/>
      <c r="U148" s="5"/>
    </row>
    <row r="149" spans="1:21" ht="20.25" customHeight="1" x14ac:dyDescent="0.2">
      <c r="A149" s="96"/>
      <c r="B149" s="22"/>
      <c r="C149" s="7"/>
      <c r="D149" s="130"/>
      <c r="E149" s="5"/>
      <c r="F149" s="5"/>
      <c r="G149" s="5"/>
      <c r="H149" s="5"/>
      <c r="I149" s="5"/>
      <c r="J149" s="5"/>
      <c r="K149" s="3"/>
      <c r="L149" s="3"/>
      <c r="M149" s="3"/>
      <c r="S149" s="5"/>
      <c r="T149" s="5"/>
      <c r="U149" s="5"/>
    </row>
    <row r="150" spans="1:21" ht="20.25" customHeight="1" x14ac:dyDescent="0.2">
      <c r="A150" s="96"/>
      <c r="B150" s="22"/>
      <c r="C150" s="7"/>
      <c r="D150" s="130"/>
      <c r="E150" s="5"/>
      <c r="F150" s="5"/>
      <c r="G150" s="5"/>
      <c r="H150" s="5"/>
      <c r="I150" s="5"/>
      <c r="J150" s="5"/>
      <c r="K150" s="3"/>
      <c r="L150" s="3"/>
      <c r="M150" s="3"/>
      <c r="S150" s="5"/>
      <c r="T150" s="5"/>
      <c r="U150" s="5"/>
    </row>
    <row r="151" spans="1:21" ht="20.25" customHeight="1" x14ac:dyDescent="0.2">
      <c r="A151" s="96"/>
      <c r="B151" s="22"/>
      <c r="C151" s="7"/>
      <c r="D151" s="130"/>
      <c r="E151" s="5"/>
      <c r="F151" s="5"/>
      <c r="G151" s="5"/>
      <c r="H151" s="5"/>
      <c r="I151" s="5"/>
      <c r="J151" s="5"/>
      <c r="K151" s="3"/>
      <c r="L151" s="3"/>
      <c r="M151" s="3"/>
      <c r="S151" s="5"/>
      <c r="T151" s="5"/>
      <c r="U151" s="5"/>
    </row>
    <row r="152" spans="1:21" ht="20.25" customHeight="1" x14ac:dyDescent="0.2">
      <c r="A152" s="96"/>
      <c r="B152" s="55"/>
      <c r="C152" s="56"/>
      <c r="D152" s="73"/>
      <c r="E152" s="58"/>
      <c r="F152" s="58"/>
      <c r="G152" s="58"/>
      <c r="H152" s="58"/>
      <c r="I152" s="5"/>
      <c r="J152" s="5"/>
      <c r="K152" s="3"/>
      <c r="L152" s="3"/>
      <c r="M152" s="3"/>
      <c r="S152" s="5"/>
      <c r="T152" s="5"/>
      <c r="U152" s="5"/>
    </row>
    <row r="153" spans="1:21" ht="19.5" customHeight="1" x14ac:dyDescent="0.2">
      <c r="A153" s="54"/>
      <c r="B153" s="55"/>
      <c r="C153" s="56"/>
      <c r="D153" s="73"/>
      <c r="E153" s="58"/>
      <c r="F153" s="58"/>
      <c r="G153" s="58"/>
      <c r="H153" s="58"/>
      <c r="I153" s="58"/>
      <c r="J153" s="58"/>
      <c r="K153" s="61"/>
      <c r="L153" s="61"/>
      <c r="M153" s="62"/>
      <c r="S153" s="5"/>
      <c r="T153" s="5"/>
      <c r="U153" s="5"/>
    </row>
    <row r="154" spans="1:21" ht="22.5" customHeight="1" x14ac:dyDescent="0.2">
      <c r="A154" s="54"/>
      <c r="B154" s="55"/>
      <c r="C154" s="56"/>
      <c r="D154" s="73"/>
      <c r="E154" s="58"/>
      <c r="F154" s="58"/>
      <c r="G154" s="58"/>
      <c r="H154" s="58"/>
      <c r="I154" s="58"/>
      <c r="J154" s="58"/>
      <c r="K154" s="61"/>
      <c r="L154" s="61"/>
      <c r="M154" s="62"/>
      <c r="S154" s="5"/>
      <c r="T154" s="5"/>
      <c r="U154" s="5"/>
    </row>
    <row r="155" spans="1:21" ht="20.25" customHeight="1" x14ac:dyDescent="0.2">
      <c r="A155" s="21"/>
      <c r="B155" s="22"/>
      <c r="C155" s="7"/>
      <c r="D155" s="130"/>
      <c r="E155" s="5"/>
      <c r="F155" s="5"/>
      <c r="G155" s="5"/>
      <c r="H155" s="5"/>
      <c r="I155" s="58"/>
      <c r="J155" s="58"/>
      <c r="K155" s="61"/>
      <c r="L155" s="61"/>
      <c r="M155" s="62"/>
      <c r="S155" s="5"/>
      <c r="T155" s="5"/>
      <c r="U155" s="5"/>
    </row>
    <row r="156" spans="1:21" ht="19.5" customHeight="1" x14ac:dyDescent="0.2">
      <c r="A156" s="85"/>
      <c r="B156" s="22"/>
      <c r="C156" s="7"/>
      <c r="D156" s="130"/>
      <c r="E156" s="5"/>
      <c r="F156" s="5"/>
      <c r="G156" s="5"/>
      <c r="H156" s="5"/>
      <c r="I156" s="5"/>
      <c r="J156" s="5"/>
      <c r="K156" s="3"/>
      <c r="L156" s="3"/>
      <c r="M156" s="3"/>
      <c r="S156" s="5"/>
      <c r="T156" s="5"/>
      <c r="U156" s="5"/>
    </row>
    <row r="157" spans="1:21" ht="35.25" customHeight="1" x14ac:dyDescent="0.2">
      <c r="A157" s="87"/>
      <c r="B157" s="86"/>
      <c r="C157" s="88"/>
      <c r="D157" s="131"/>
      <c r="E157" s="90"/>
      <c r="F157" s="90"/>
      <c r="G157" s="90"/>
      <c r="H157" s="90"/>
      <c r="I157" s="5"/>
      <c r="J157" s="5"/>
      <c r="K157" s="3"/>
      <c r="L157" s="3"/>
      <c r="M157" s="3"/>
      <c r="S157" s="5"/>
      <c r="T157" s="5"/>
      <c r="U157" s="5"/>
    </row>
    <row r="158" spans="1:21" s="90" customFormat="1" ht="26.25" customHeight="1" x14ac:dyDescent="0.2">
      <c r="A158" s="102"/>
      <c r="B158" s="86"/>
      <c r="C158" s="88"/>
      <c r="D158" s="131"/>
      <c r="K158" s="91"/>
      <c r="L158" s="91"/>
      <c r="M158" s="91"/>
    </row>
    <row r="159" spans="1:21" s="90" customFormat="1" ht="22.5" customHeight="1" x14ac:dyDescent="0.2">
      <c r="A159" s="21"/>
      <c r="B159" s="22"/>
      <c r="C159" s="7"/>
      <c r="D159" s="130"/>
      <c r="E159" s="5"/>
      <c r="F159" s="5"/>
      <c r="G159" s="5"/>
      <c r="H159" s="5"/>
      <c r="K159" s="91"/>
      <c r="L159" s="91"/>
      <c r="M159" s="91"/>
    </row>
    <row r="160" spans="1:21" ht="22.5" customHeight="1" x14ac:dyDescent="0.2">
      <c r="A160" s="21"/>
      <c r="B160" s="22"/>
      <c r="C160" s="7"/>
      <c r="D160" s="130"/>
      <c r="E160" s="5"/>
      <c r="F160" s="5"/>
      <c r="G160" s="5"/>
      <c r="H160" s="5"/>
      <c r="I160" s="5"/>
      <c r="J160" s="5"/>
      <c r="K160" s="3"/>
      <c r="L160" s="3"/>
      <c r="M160" s="3"/>
      <c r="S160" s="5"/>
      <c r="T160" s="5"/>
      <c r="U160" s="5"/>
    </row>
    <row r="161" spans="1:21" ht="19.5" customHeight="1" x14ac:dyDescent="0.2">
      <c r="A161" s="21"/>
      <c r="B161" s="22"/>
      <c r="C161" s="7"/>
      <c r="D161" s="130"/>
      <c r="E161" s="5"/>
      <c r="F161" s="5"/>
      <c r="G161" s="5"/>
      <c r="H161" s="5"/>
      <c r="I161" s="5"/>
      <c r="J161" s="5"/>
      <c r="K161" s="3"/>
      <c r="L161" s="3"/>
      <c r="M161" s="3"/>
      <c r="S161" s="5"/>
      <c r="T161" s="5"/>
      <c r="U161" s="5"/>
    </row>
    <row r="162" spans="1:21" ht="23.25" customHeight="1" x14ac:dyDescent="0.2">
      <c r="A162" s="21"/>
      <c r="B162" s="22"/>
      <c r="C162" s="7"/>
      <c r="D162" s="130"/>
      <c r="E162" s="5"/>
      <c r="F162" s="5"/>
      <c r="G162" s="5"/>
      <c r="H162" s="5"/>
      <c r="I162" s="5"/>
      <c r="J162" s="5"/>
      <c r="K162" s="3"/>
      <c r="L162" s="3"/>
      <c r="M162" s="3"/>
      <c r="S162" s="5"/>
      <c r="T162" s="5"/>
      <c r="U162" s="5"/>
    </row>
    <row r="163" spans="1:21" ht="17.25" customHeight="1" x14ac:dyDescent="0.2">
      <c r="A163" s="21"/>
      <c r="B163" s="22"/>
      <c r="C163" s="7"/>
      <c r="D163" s="130"/>
      <c r="E163" s="5"/>
      <c r="F163" s="5"/>
      <c r="G163" s="5"/>
      <c r="H163" s="5"/>
      <c r="I163" s="5"/>
      <c r="J163" s="5"/>
      <c r="K163" s="3"/>
      <c r="L163" s="3"/>
      <c r="M163" s="3"/>
      <c r="S163" s="5"/>
      <c r="T163" s="5"/>
      <c r="U163" s="5"/>
    </row>
    <row r="164" spans="1:21" ht="24.75" customHeight="1" x14ac:dyDescent="0.2">
      <c r="A164" s="21"/>
      <c r="B164" s="22"/>
      <c r="C164" s="7"/>
      <c r="D164" s="130"/>
      <c r="E164" s="5"/>
      <c r="F164" s="5"/>
      <c r="G164" s="5"/>
      <c r="H164" s="5"/>
      <c r="I164" s="5"/>
      <c r="J164" s="5"/>
      <c r="K164" s="3"/>
      <c r="L164" s="3"/>
      <c r="M164" s="3"/>
      <c r="S164" s="5"/>
      <c r="T164" s="5"/>
      <c r="U164" s="5"/>
    </row>
    <row r="165" spans="1:21" ht="19.5" customHeight="1" x14ac:dyDescent="0.2">
      <c r="A165" s="21"/>
      <c r="B165" s="22"/>
      <c r="C165" s="7"/>
      <c r="D165" s="130"/>
      <c r="E165" s="5"/>
      <c r="F165" s="5"/>
      <c r="G165" s="5"/>
      <c r="H165" s="5"/>
      <c r="I165" s="5"/>
      <c r="J165" s="5"/>
      <c r="K165" s="3"/>
      <c r="L165" s="3"/>
      <c r="M165" s="3"/>
      <c r="S165" s="5"/>
      <c r="T165" s="5"/>
      <c r="U165" s="5"/>
    </row>
    <row r="166" spans="1:21" ht="17.25" customHeight="1" x14ac:dyDescent="0.2">
      <c r="A166" s="78"/>
      <c r="B166" s="79"/>
      <c r="C166" s="80"/>
      <c r="D166" s="132"/>
      <c r="E166" s="81"/>
      <c r="F166" s="81"/>
      <c r="G166" s="81"/>
      <c r="H166" s="81"/>
      <c r="I166" s="5"/>
      <c r="J166" s="5"/>
      <c r="K166" s="3"/>
      <c r="L166" s="3"/>
      <c r="M166" s="3"/>
      <c r="S166" s="5"/>
      <c r="T166" s="5"/>
      <c r="U166" s="5"/>
    </row>
    <row r="167" spans="1:21" s="84" customFormat="1" ht="18" customHeight="1" x14ac:dyDescent="0.2">
      <c r="A167" s="78"/>
      <c r="B167" s="79"/>
      <c r="C167" s="80"/>
      <c r="D167" s="132"/>
      <c r="E167" s="81"/>
      <c r="F167" s="81"/>
      <c r="G167" s="81"/>
      <c r="H167" s="81"/>
      <c r="I167" s="81"/>
      <c r="J167" s="81"/>
      <c r="K167" s="82"/>
      <c r="L167" s="82"/>
      <c r="M167" s="83"/>
    </row>
    <row r="168" spans="1:21" s="84" customFormat="1" ht="15.75" customHeight="1" x14ac:dyDescent="0.2">
      <c r="A168" s="21"/>
      <c r="B168" s="22"/>
      <c r="C168" s="7"/>
      <c r="D168" s="130"/>
      <c r="E168" s="5"/>
      <c r="F168" s="5"/>
      <c r="G168" s="5"/>
      <c r="H168" s="5"/>
      <c r="I168" s="81"/>
      <c r="J168" s="81"/>
      <c r="K168" s="82"/>
      <c r="L168" s="82"/>
      <c r="M168" s="83"/>
    </row>
    <row r="169" spans="1:21" ht="33.75" customHeight="1" x14ac:dyDescent="0.2">
      <c r="A169" s="21"/>
      <c r="B169" s="22"/>
      <c r="C169" s="7"/>
      <c r="D169" s="130"/>
      <c r="E169" s="5"/>
      <c r="F169" s="5"/>
      <c r="G169" s="5"/>
      <c r="H169" s="5"/>
      <c r="I169" s="5"/>
      <c r="J169" s="5"/>
      <c r="K169" s="3"/>
      <c r="L169" s="3"/>
      <c r="M169" s="26"/>
      <c r="S169" s="5"/>
      <c r="T169" s="5"/>
      <c r="U169" s="5"/>
    </row>
    <row r="170" spans="1:21" ht="22.5" customHeight="1" x14ac:dyDescent="0.2">
      <c r="A170" s="21"/>
      <c r="B170" s="22"/>
      <c r="C170" s="7"/>
      <c r="D170" s="130"/>
      <c r="E170" s="5"/>
      <c r="F170" s="5"/>
      <c r="G170" s="5"/>
      <c r="H170" s="5"/>
      <c r="I170" s="5"/>
      <c r="J170" s="5"/>
      <c r="K170" s="3"/>
      <c r="L170" s="3"/>
      <c r="M170" s="3"/>
      <c r="S170" s="5"/>
      <c r="T170" s="5"/>
      <c r="U170" s="5"/>
    </row>
    <row r="171" spans="1:21" ht="22.5" customHeight="1" x14ac:dyDescent="0.2">
      <c r="A171" s="21"/>
      <c r="B171" s="22"/>
      <c r="C171" s="7"/>
      <c r="D171" s="130"/>
      <c r="E171" s="5"/>
      <c r="F171" s="5"/>
      <c r="G171" s="5"/>
      <c r="H171" s="5"/>
      <c r="I171" s="5"/>
      <c r="J171" s="5"/>
      <c r="K171" s="3"/>
      <c r="L171" s="3"/>
      <c r="M171" s="3"/>
      <c r="S171" s="5"/>
      <c r="T171" s="5"/>
      <c r="U171" s="5"/>
    </row>
    <row r="172" spans="1:21" ht="39.75" customHeight="1" x14ac:dyDescent="0.2">
      <c r="A172" s="21"/>
      <c r="B172" s="22"/>
      <c r="C172" s="7"/>
      <c r="D172" s="130"/>
      <c r="E172" s="5"/>
      <c r="F172" s="5"/>
      <c r="G172" s="5"/>
      <c r="H172" s="5"/>
      <c r="I172" s="5"/>
      <c r="J172" s="5"/>
      <c r="K172" s="3"/>
      <c r="L172" s="3"/>
      <c r="M172" s="3"/>
      <c r="S172" s="5"/>
      <c r="T172" s="5"/>
      <c r="U172" s="5"/>
    </row>
    <row r="173" spans="1:21" x14ac:dyDescent="0.2">
      <c r="A173" s="21"/>
      <c r="B173" s="22"/>
      <c r="C173" s="7"/>
      <c r="D173" s="130"/>
      <c r="E173" s="5"/>
      <c r="F173" s="5"/>
      <c r="G173" s="5"/>
      <c r="H173" s="5"/>
      <c r="I173" s="5"/>
      <c r="J173" s="5"/>
      <c r="K173" s="3"/>
      <c r="L173" s="3"/>
      <c r="M173" s="3"/>
      <c r="S173" s="5"/>
      <c r="T173" s="5"/>
      <c r="U173" s="5"/>
    </row>
    <row r="174" spans="1:21" ht="21.75" customHeight="1" x14ac:dyDescent="0.2">
      <c r="A174" s="21"/>
      <c r="B174" s="22"/>
      <c r="C174" s="7"/>
      <c r="D174" s="130"/>
      <c r="E174" s="5"/>
      <c r="F174" s="5"/>
      <c r="G174" s="5"/>
      <c r="H174" s="5"/>
      <c r="I174" s="5"/>
      <c r="J174" s="5"/>
      <c r="K174" s="3"/>
      <c r="L174" s="3"/>
      <c r="M174" s="3"/>
      <c r="S174" s="5"/>
      <c r="T174" s="5"/>
      <c r="U174" s="5"/>
    </row>
    <row r="175" spans="1:21" ht="24.75" customHeight="1" x14ac:dyDescent="0.2">
      <c r="A175" s="21"/>
      <c r="B175" s="22"/>
      <c r="C175" s="7"/>
      <c r="D175" s="130"/>
      <c r="E175" s="5"/>
      <c r="F175" s="5"/>
      <c r="G175" s="5"/>
      <c r="H175" s="5"/>
      <c r="I175" s="5"/>
      <c r="J175" s="5"/>
      <c r="K175" s="3"/>
      <c r="L175" s="3"/>
      <c r="M175" s="3"/>
      <c r="S175" s="5"/>
      <c r="T175" s="5"/>
      <c r="U175" s="5"/>
    </row>
    <row r="176" spans="1:21" ht="20.25" customHeight="1" x14ac:dyDescent="0.2">
      <c r="A176" s="21"/>
      <c r="B176" s="22"/>
      <c r="C176" s="7"/>
      <c r="D176" s="130"/>
      <c r="E176" s="5"/>
      <c r="F176" s="5"/>
      <c r="G176" s="5"/>
      <c r="H176" s="5"/>
      <c r="I176" s="5"/>
      <c r="J176" s="5"/>
      <c r="K176" s="3"/>
      <c r="L176" s="3"/>
      <c r="M176" s="3"/>
      <c r="S176" s="5"/>
      <c r="T176" s="5"/>
      <c r="U176" s="5"/>
    </row>
    <row r="177" spans="1:21" ht="18.75" customHeight="1" x14ac:dyDescent="0.2">
      <c r="A177" s="21"/>
      <c r="B177" s="22"/>
      <c r="C177" s="7"/>
      <c r="D177" s="130"/>
      <c r="E177" s="5"/>
      <c r="F177" s="5"/>
      <c r="G177" s="5"/>
      <c r="H177" s="5"/>
      <c r="I177" s="5"/>
      <c r="J177" s="5"/>
      <c r="K177" s="3"/>
      <c r="L177" s="3"/>
      <c r="M177" s="3"/>
      <c r="S177" s="5"/>
      <c r="T177" s="5"/>
      <c r="U177" s="5"/>
    </row>
    <row r="178" spans="1:21" ht="23.25" customHeight="1" x14ac:dyDescent="0.2">
      <c r="A178" s="21"/>
      <c r="B178" s="22"/>
      <c r="C178" s="7"/>
      <c r="D178" s="130"/>
      <c r="E178" s="5"/>
      <c r="F178" s="5"/>
      <c r="G178" s="5"/>
      <c r="H178" s="5"/>
      <c r="I178" s="5"/>
      <c r="J178" s="5"/>
      <c r="K178" s="3"/>
      <c r="L178" s="3"/>
      <c r="M178" s="3"/>
      <c r="S178" s="5"/>
      <c r="T178" s="5"/>
      <c r="U178" s="5"/>
    </row>
    <row r="179" spans="1:21" ht="21" customHeight="1" x14ac:dyDescent="0.2">
      <c r="A179" s="21"/>
      <c r="B179" s="22"/>
      <c r="C179" s="7"/>
      <c r="D179" s="130"/>
      <c r="E179" s="5"/>
      <c r="F179" s="5"/>
      <c r="G179" s="5"/>
      <c r="H179" s="5"/>
      <c r="I179" s="5"/>
      <c r="J179" s="5"/>
      <c r="K179" s="3"/>
      <c r="L179" s="3"/>
      <c r="M179" s="3"/>
      <c r="S179" s="5"/>
      <c r="T179" s="5"/>
      <c r="U179" s="5"/>
    </row>
    <row r="180" spans="1:21" ht="34.5" customHeight="1" x14ac:dyDescent="0.2">
      <c r="A180" s="87"/>
      <c r="B180" s="86"/>
      <c r="C180" s="88"/>
      <c r="D180" s="131"/>
      <c r="E180" s="90"/>
      <c r="F180" s="90"/>
      <c r="G180" s="90"/>
      <c r="H180" s="90"/>
      <c r="I180" s="5"/>
      <c r="J180" s="5"/>
      <c r="K180" s="3"/>
      <c r="L180" s="3"/>
      <c r="M180" s="3"/>
      <c r="S180" s="5"/>
      <c r="T180" s="5"/>
      <c r="U180" s="5"/>
    </row>
    <row r="181" spans="1:21" s="90" customFormat="1" ht="26.25" customHeight="1" x14ac:dyDescent="0.2">
      <c r="A181" s="21"/>
      <c r="B181" s="22"/>
      <c r="C181" s="7"/>
      <c r="D181" s="130"/>
      <c r="E181" s="5"/>
      <c r="F181" s="5"/>
      <c r="G181" s="5"/>
      <c r="H181" s="5"/>
      <c r="K181" s="91"/>
      <c r="L181" s="91"/>
      <c r="M181" s="91"/>
    </row>
    <row r="182" spans="1:21" ht="43.5" customHeight="1" x14ac:dyDescent="0.2">
      <c r="A182" s="21"/>
      <c r="B182" s="22"/>
      <c r="C182" s="7"/>
      <c r="D182" s="130"/>
      <c r="E182" s="5"/>
      <c r="F182" s="5"/>
      <c r="G182" s="5"/>
      <c r="H182" s="5"/>
      <c r="I182" s="5"/>
      <c r="J182" s="5"/>
      <c r="K182" s="3"/>
      <c r="L182" s="3"/>
      <c r="M182" s="3"/>
      <c r="S182" s="5"/>
      <c r="T182" s="5"/>
      <c r="U182" s="5"/>
    </row>
    <row r="183" spans="1:21" ht="21" customHeight="1" x14ac:dyDescent="0.2">
      <c r="A183" s="21"/>
      <c r="B183" s="22"/>
      <c r="C183" s="7"/>
      <c r="D183" s="130"/>
      <c r="E183" s="5"/>
      <c r="F183" s="5"/>
      <c r="G183" s="5"/>
      <c r="H183" s="5"/>
      <c r="I183" s="5"/>
      <c r="J183" s="5"/>
      <c r="K183" s="3"/>
      <c r="L183" s="3"/>
      <c r="M183" s="3"/>
      <c r="S183" s="5"/>
      <c r="T183" s="5"/>
      <c r="U183" s="5"/>
    </row>
    <row r="184" spans="1:21" ht="20.25" customHeight="1" x14ac:dyDescent="0.2">
      <c r="A184" s="21"/>
      <c r="B184" s="22"/>
      <c r="C184" s="7"/>
      <c r="D184" s="130"/>
      <c r="E184" s="5"/>
      <c r="F184" s="5"/>
      <c r="G184" s="5"/>
      <c r="H184" s="5"/>
      <c r="I184" s="5"/>
      <c r="J184" s="5"/>
      <c r="K184" s="3"/>
      <c r="L184" s="3"/>
      <c r="M184" s="3"/>
      <c r="S184" s="5"/>
      <c r="T184" s="5"/>
      <c r="U184" s="5"/>
    </row>
    <row r="185" spans="1:21" ht="27.75" customHeight="1" x14ac:dyDescent="0.2">
      <c r="A185" s="21"/>
      <c r="B185" s="22"/>
      <c r="C185" s="7"/>
      <c r="D185" s="130"/>
      <c r="E185" s="5"/>
      <c r="F185" s="5"/>
      <c r="G185" s="5"/>
      <c r="H185" s="5"/>
      <c r="I185" s="5"/>
      <c r="J185" s="5"/>
      <c r="K185" s="3"/>
      <c r="L185" s="3"/>
      <c r="M185" s="3"/>
      <c r="S185" s="5"/>
      <c r="T185" s="5"/>
      <c r="U185" s="5"/>
    </row>
    <row r="186" spans="1:21" ht="36" customHeight="1" x14ac:dyDescent="0.2">
      <c r="A186" s="59"/>
      <c r="B186" s="60"/>
      <c r="C186" s="61"/>
      <c r="D186" s="109"/>
      <c r="E186" s="62"/>
      <c r="F186" s="63"/>
      <c r="G186" s="61"/>
      <c r="H186" s="62"/>
      <c r="I186" s="5"/>
      <c r="J186" s="5"/>
      <c r="K186" s="3"/>
      <c r="L186" s="3"/>
      <c r="M186" s="3"/>
      <c r="S186" s="5"/>
      <c r="T186" s="5"/>
      <c r="U186" s="5"/>
    </row>
    <row r="187" spans="1:21" x14ac:dyDescent="0.2">
      <c r="A187" s="59"/>
      <c r="B187" s="60"/>
      <c r="C187" s="61"/>
      <c r="D187" s="109"/>
      <c r="E187" s="62"/>
      <c r="F187" s="63"/>
      <c r="G187" s="61"/>
      <c r="H187" s="62"/>
    </row>
    <row r="188" spans="1:21" x14ac:dyDescent="0.2">
      <c r="A188" s="59"/>
      <c r="B188" s="60"/>
      <c r="C188" s="61"/>
      <c r="D188" s="109"/>
      <c r="E188" s="62"/>
      <c r="F188" s="63"/>
      <c r="G188" s="61"/>
      <c r="H188" s="62"/>
    </row>
    <row r="189" spans="1:21" x14ac:dyDescent="0.2">
      <c r="A189" s="23"/>
    </row>
    <row r="485" spans="19:21" x14ac:dyDescent="0.2">
      <c r="S485" s="2"/>
      <c r="T485" s="2"/>
      <c r="U485" s="5"/>
    </row>
    <row r="510" spans="1:8" x14ac:dyDescent="0.2">
      <c r="A510" s="2"/>
      <c r="B510" s="5"/>
      <c r="C510" s="5"/>
      <c r="D510" s="121">
        <v>0</v>
      </c>
      <c r="E510" s="2"/>
      <c r="F510" s="5"/>
      <c r="G510" s="2"/>
      <c r="H510" s="5"/>
    </row>
  </sheetData>
  <autoFilter ref="A11:N122"/>
  <mergeCells count="83">
    <mergeCell ref="A72:H72"/>
    <mergeCell ref="A73:B73"/>
    <mergeCell ref="A74:C74"/>
    <mergeCell ref="A70:A71"/>
    <mergeCell ref="B70:B71"/>
    <mergeCell ref="C70:C71"/>
    <mergeCell ref="D70:D71"/>
    <mergeCell ref="E70:E71"/>
    <mergeCell ref="A55:H55"/>
    <mergeCell ref="A56:H56"/>
    <mergeCell ref="A61:H61"/>
    <mergeCell ref="B63:B68"/>
    <mergeCell ref="C63:C68"/>
    <mergeCell ref="D63:D68"/>
    <mergeCell ref="E63:E68"/>
    <mergeCell ref="A63:A68"/>
    <mergeCell ref="D45:D47"/>
    <mergeCell ref="A37:A38"/>
    <mergeCell ref="B37:B38"/>
    <mergeCell ref="A51:H51"/>
    <mergeCell ref="E53:E54"/>
    <mergeCell ref="D53:D54"/>
    <mergeCell ref="C53:C54"/>
    <mergeCell ref="B53:B54"/>
    <mergeCell ref="A53:A54"/>
    <mergeCell ref="B42:B44"/>
    <mergeCell ref="C42:C44"/>
    <mergeCell ref="D42:D44"/>
    <mergeCell ref="A42:A44"/>
    <mergeCell ref="A22:A23"/>
    <mergeCell ref="B22:B23"/>
    <mergeCell ref="C22:C23"/>
    <mergeCell ref="E48:E50"/>
    <mergeCell ref="D48:D50"/>
    <mergeCell ref="C48:C50"/>
    <mergeCell ref="B48:B50"/>
    <mergeCell ref="A48:A50"/>
    <mergeCell ref="C45:C47"/>
    <mergeCell ref="B45:B47"/>
    <mergeCell ref="E45:E47"/>
    <mergeCell ref="A45:A47"/>
    <mergeCell ref="B24:B26"/>
    <mergeCell ref="A24:A26"/>
    <mergeCell ref="C24:C26"/>
    <mergeCell ref="D24:D26"/>
    <mergeCell ref="C19:C20"/>
    <mergeCell ref="E19:E20"/>
    <mergeCell ref="A19:A20"/>
    <mergeCell ref="B19:B20"/>
    <mergeCell ref="D19:D20"/>
    <mergeCell ref="A13:A14"/>
    <mergeCell ref="B13:B14"/>
    <mergeCell ref="C13:C14"/>
    <mergeCell ref="D13:D14"/>
    <mergeCell ref="E13:E14"/>
    <mergeCell ref="A75:H75"/>
    <mergeCell ref="A76:H76"/>
    <mergeCell ref="A79:E79"/>
    <mergeCell ref="A81:E81"/>
    <mergeCell ref="A1:B1"/>
    <mergeCell ref="A8:H8"/>
    <mergeCell ref="F1:G1"/>
    <mergeCell ref="F2:G2"/>
    <mergeCell ref="F3:G3"/>
    <mergeCell ref="F4:G4"/>
    <mergeCell ref="F5:G5"/>
    <mergeCell ref="A9:H9"/>
    <mergeCell ref="A10:H10"/>
    <mergeCell ref="A12:H12"/>
    <mergeCell ref="A15:H15"/>
    <mergeCell ref="A16:H16"/>
    <mergeCell ref="D22:D23"/>
    <mergeCell ref="E22:E23"/>
    <mergeCell ref="E27:E31"/>
    <mergeCell ref="D27:D31"/>
    <mergeCell ref="C27:C31"/>
    <mergeCell ref="E24:E26"/>
    <mergeCell ref="B27:B31"/>
    <mergeCell ref="A27:A31"/>
    <mergeCell ref="A33:H33"/>
    <mergeCell ref="C37:C38"/>
    <mergeCell ref="D37:D38"/>
    <mergeCell ref="E37:E38"/>
  </mergeCells>
  <phoneticPr fontId="1" type="noConversion"/>
  <printOptions horizontalCentered="1"/>
  <pageMargins left="0.39370078740157483" right="0.31496062992125984" top="0.62992125984251968" bottom="0.59055118110236227" header="0.23622047244094491" footer="0.27559055118110237"/>
  <pageSetup paperSize="9" scale="93" fitToHeight="0" orientation="landscape" r:id="rId1"/>
  <headerFooter scaleWithDoc="0" alignWithMargins="0"/>
  <rowBreaks count="3" manualBreakCount="3">
    <brk id="26" max="7" man="1"/>
    <brk id="47" max="7" man="1"/>
    <brk id="68" max="7" man="1"/>
  </rowBreaks>
  <colBreaks count="1" manualBreakCount="1">
    <brk id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0"/>
  <sheetViews>
    <sheetView workbookViewId="0">
      <selection activeCell="J22" sqref="J22"/>
    </sheetView>
  </sheetViews>
  <sheetFormatPr defaultRowHeight="12.75" x14ac:dyDescent="0.2"/>
  <sheetData>
    <row r="3" spans="1:11" s="5" customFormat="1" x14ac:dyDescent="0.2">
      <c r="A3" s="190" t="s">
        <v>102</v>
      </c>
      <c r="B3" s="190"/>
      <c r="C3" s="190"/>
      <c r="D3" s="190"/>
      <c r="E3" s="190"/>
      <c r="F3" s="190"/>
      <c r="G3" s="190"/>
      <c r="H3" s="106"/>
      <c r="I3" s="106"/>
      <c r="J3" s="106"/>
      <c r="K3" s="90"/>
    </row>
    <row r="4" spans="1:11" s="5" customFormat="1" x14ac:dyDescent="0.2">
      <c r="A4" s="114"/>
      <c r="B4" s="188" t="s">
        <v>103</v>
      </c>
      <c r="C4" s="188"/>
      <c r="D4" s="188"/>
      <c r="E4" s="188"/>
      <c r="F4" s="114" t="s">
        <v>59</v>
      </c>
      <c r="G4" s="117">
        <v>2.2000000000000002</v>
      </c>
      <c r="H4" s="106"/>
      <c r="I4" s="106"/>
      <c r="J4" s="106"/>
      <c r="K4" s="90"/>
    </row>
    <row r="5" spans="1:11" s="5" customFormat="1" x14ac:dyDescent="0.2">
      <c r="A5" s="114"/>
      <c r="B5" s="188" t="s">
        <v>104</v>
      </c>
      <c r="C5" s="188"/>
      <c r="D5" s="188"/>
      <c r="E5" s="188"/>
      <c r="F5" s="114" t="s">
        <v>59</v>
      </c>
      <c r="G5" s="117">
        <v>1.6</v>
      </c>
      <c r="H5" s="106"/>
      <c r="I5" s="106"/>
      <c r="J5" s="106"/>
      <c r="K5" s="90"/>
    </row>
    <row r="6" spans="1:11" s="5" customFormat="1" x14ac:dyDescent="0.2">
      <c r="A6" s="114"/>
      <c r="B6" s="188" t="s">
        <v>105</v>
      </c>
      <c r="C6" s="188"/>
      <c r="D6" s="188"/>
      <c r="E6" s="188"/>
      <c r="F6" s="114" t="s">
        <v>11</v>
      </c>
      <c r="G6" s="115">
        <f>(G4+G5)/0.3</f>
        <v>12.666666666666668</v>
      </c>
      <c r="H6" s="106"/>
      <c r="I6" s="106"/>
      <c r="J6" s="106"/>
      <c r="K6" s="90"/>
    </row>
    <row r="7" spans="1:11" s="5" customFormat="1" x14ac:dyDescent="0.2">
      <c r="A7" s="189" t="s">
        <v>100</v>
      </c>
      <c r="B7" s="190"/>
      <c r="C7" s="190"/>
      <c r="D7" s="190"/>
      <c r="E7" s="190"/>
      <c r="F7" s="190"/>
      <c r="G7" s="191"/>
      <c r="H7" s="106"/>
      <c r="I7" s="106"/>
      <c r="J7" s="106"/>
      <c r="K7" s="90"/>
    </row>
    <row r="8" spans="1:11" s="5" customFormat="1" x14ac:dyDescent="0.2">
      <c r="A8" s="114"/>
      <c r="B8" s="188" t="s">
        <v>106</v>
      </c>
      <c r="C8" s="188"/>
      <c r="D8" s="188"/>
      <c r="E8" s="188"/>
      <c r="F8" s="114" t="s">
        <v>11</v>
      </c>
      <c r="G8" s="115">
        <v>3</v>
      </c>
      <c r="H8" s="106"/>
      <c r="I8" s="106"/>
      <c r="J8" s="106"/>
      <c r="K8" s="90"/>
    </row>
    <row r="9" spans="1:11" s="5" customFormat="1" x14ac:dyDescent="0.2">
      <c r="A9" s="114"/>
      <c r="B9" s="188" t="s">
        <v>107</v>
      </c>
      <c r="C9" s="188"/>
      <c r="D9" s="188"/>
      <c r="E9" s="188"/>
      <c r="F9" s="114" t="s">
        <v>11</v>
      </c>
      <c r="G9" s="115">
        <v>1</v>
      </c>
      <c r="H9" s="106"/>
      <c r="I9" s="106"/>
      <c r="J9" s="106"/>
      <c r="K9" s="90"/>
    </row>
    <row r="10" spans="1:11" s="5" customFormat="1" x14ac:dyDescent="0.2">
      <c r="A10" s="114"/>
      <c r="B10" s="188" t="s">
        <v>105</v>
      </c>
      <c r="C10" s="188"/>
      <c r="D10" s="188"/>
      <c r="E10" s="188"/>
      <c r="F10" s="114" t="s">
        <v>11</v>
      </c>
      <c r="G10" s="115">
        <v>30</v>
      </c>
      <c r="H10" s="106"/>
      <c r="I10" s="106"/>
      <c r="J10" s="106"/>
      <c r="K10" s="90"/>
    </row>
  </sheetData>
  <mergeCells count="8">
    <mergeCell ref="B10:E10"/>
    <mergeCell ref="B6:E6"/>
    <mergeCell ref="A7:G7"/>
    <mergeCell ref="B4:E4"/>
    <mergeCell ref="A3:G3"/>
    <mergeCell ref="B5:E5"/>
    <mergeCell ref="B8:E8"/>
    <mergeCell ref="B9:E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G28"/>
  <sheetViews>
    <sheetView workbookViewId="0">
      <selection activeCell="E24" sqref="E24:E26"/>
    </sheetView>
  </sheetViews>
  <sheetFormatPr defaultRowHeight="12.75" x14ac:dyDescent="0.2"/>
  <cols>
    <col min="2" max="2" width="44.140625" customWidth="1"/>
    <col min="5" max="5" width="33.5703125" customWidth="1"/>
    <col min="6" max="6" width="52.7109375" customWidth="1"/>
  </cols>
  <sheetData>
    <row r="12" spans="1:7" s="149" customFormat="1" x14ac:dyDescent="0.2">
      <c r="A12" s="148" t="s">
        <v>130</v>
      </c>
      <c r="B12" s="148" t="s">
        <v>3</v>
      </c>
      <c r="C12" s="148" t="s">
        <v>0</v>
      </c>
      <c r="D12" s="148" t="s">
        <v>4</v>
      </c>
      <c r="E12" s="148" t="s">
        <v>136</v>
      </c>
      <c r="F12" s="148" t="s">
        <v>135</v>
      </c>
      <c r="G12" s="150"/>
    </row>
    <row r="13" spans="1:7" ht="54" customHeight="1" x14ac:dyDescent="0.2">
      <c r="A13" s="146">
        <v>7</v>
      </c>
      <c r="B13" s="145" t="s">
        <v>50</v>
      </c>
      <c r="C13" s="146" t="s">
        <v>49</v>
      </c>
      <c r="D13" s="147">
        <v>11.7</v>
      </c>
      <c r="E13" s="146" t="s">
        <v>131</v>
      </c>
      <c r="F13" s="146" t="s">
        <v>52</v>
      </c>
      <c r="G13" s="28" t="s">
        <v>139</v>
      </c>
    </row>
    <row r="14" spans="1:7" ht="12.75" customHeight="1" x14ac:dyDescent="0.2">
      <c r="A14" s="152">
        <v>8</v>
      </c>
      <c r="B14" s="151" t="s">
        <v>51</v>
      </c>
      <c r="C14" s="152" t="s">
        <v>49</v>
      </c>
      <c r="D14" s="157">
        <v>7.58</v>
      </c>
      <c r="E14" s="192" t="s">
        <v>132</v>
      </c>
      <c r="F14" s="195" t="s">
        <v>53</v>
      </c>
      <c r="G14" s="192" t="s">
        <v>140</v>
      </c>
    </row>
    <row r="15" spans="1:7" ht="17.25" customHeight="1" x14ac:dyDescent="0.2">
      <c r="A15" s="152"/>
      <c r="B15" s="151"/>
      <c r="C15" s="152"/>
      <c r="D15" s="157"/>
      <c r="E15" s="192"/>
      <c r="F15" s="196"/>
      <c r="G15" s="192"/>
    </row>
    <row r="16" spans="1:7" ht="13.5" customHeight="1" x14ac:dyDescent="0.2">
      <c r="A16" s="152"/>
      <c r="B16" s="151"/>
      <c r="C16" s="152"/>
      <c r="D16" s="157"/>
      <c r="E16" s="192" t="s">
        <v>133</v>
      </c>
      <c r="F16" s="195" t="s">
        <v>54</v>
      </c>
      <c r="G16" s="192" t="s">
        <v>141</v>
      </c>
    </row>
    <row r="17" spans="1:7" x14ac:dyDescent="0.2">
      <c r="A17" s="152"/>
      <c r="B17" s="151"/>
      <c r="C17" s="152"/>
      <c r="D17" s="157"/>
      <c r="E17" s="192"/>
      <c r="F17" s="196"/>
      <c r="G17" s="192"/>
    </row>
    <row r="18" spans="1:7" ht="14.25" customHeight="1" x14ac:dyDescent="0.2">
      <c r="A18" s="152"/>
      <c r="B18" s="151"/>
      <c r="C18" s="152"/>
      <c r="D18" s="157"/>
      <c r="E18" s="197" t="s">
        <v>134</v>
      </c>
      <c r="F18" s="195" t="s">
        <v>55</v>
      </c>
      <c r="G18" s="192" t="s">
        <v>141</v>
      </c>
    </row>
    <row r="19" spans="1:7" ht="14.25" customHeight="1" x14ac:dyDescent="0.2">
      <c r="A19" s="152"/>
      <c r="B19" s="151"/>
      <c r="C19" s="152"/>
      <c r="D19" s="157"/>
      <c r="E19" s="198"/>
      <c r="F19" s="196"/>
      <c r="G19" s="192"/>
    </row>
    <row r="20" spans="1:7" ht="54" customHeight="1" x14ac:dyDescent="0.2">
      <c r="A20" s="146">
        <v>17</v>
      </c>
      <c r="B20" s="145" t="s">
        <v>50</v>
      </c>
      <c r="C20" s="146" t="s">
        <v>49</v>
      </c>
      <c r="D20" s="147">
        <v>11.7</v>
      </c>
      <c r="E20" s="146" t="s">
        <v>131</v>
      </c>
      <c r="F20" s="146" t="s">
        <v>52</v>
      </c>
      <c r="G20" s="28" t="s">
        <v>139</v>
      </c>
    </row>
    <row r="21" spans="1:7" ht="12.75" customHeight="1" x14ac:dyDescent="0.2">
      <c r="A21" s="183">
        <v>18</v>
      </c>
      <c r="B21" s="151" t="s">
        <v>75</v>
      </c>
      <c r="C21" s="179" t="s">
        <v>49</v>
      </c>
      <c r="D21" s="192">
        <v>2.5</v>
      </c>
      <c r="E21" s="192" t="s">
        <v>137</v>
      </c>
      <c r="F21" s="194" t="s">
        <v>76</v>
      </c>
      <c r="G21" s="152" t="s">
        <v>142</v>
      </c>
    </row>
    <row r="22" spans="1:7" x14ac:dyDescent="0.2">
      <c r="A22" s="183"/>
      <c r="B22" s="151"/>
      <c r="C22" s="177"/>
      <c r="D22" s="192"/>
      <c r="E22" s="192"/>
      <c r="F22" s="194"/>
      <c r="G22" s="152"/>
    </row>
    <row r="23" spans="1:7" x14ac:dyDescent="0.2">
      <c r="A23" s="183"/>
      <c r="B23" s="151"/>
      <c r="C23" s="193"/>
      <c r="D23" s="192"/>
      <c r="E23" s="192"/>
      <c r="F23" s="194"/>
      <c r="G23" s="152"/>
    </row>
    <row r="24" spans="1:7" x14ac:dyDescent="0.2">
      <c r="A24" s="152">
        <v>19</v>
      </c>
      <c r="B24" s="151" t="s">
        <v>73</v>
      </c>
      <c r="C24" s="152" t="s">
        <v>49</v>
      </c>
      <c r="D24" s="192">
        <v>3.6</v>
      </c>
      <c r="E24" s="192" t="s">
        <v>138</v>
      </c>
      <c r="F24" s="194" t="s">
        <v>54</v>
      </c>
      <c r="G24" s="152" t="s">
        <v>140</v>
      </c>
    </row>
    <row r="25" spans="1:7" x14ac:dyDescent="0.2">
      <c r="A25" s="152"/>
      <c r="B25" s="151"/>
      <c r="C25" s="152"/>
      <c r="D25" s="192"/>
      <c r="E25" s="192"/>
      <c r="F25" s="194"/>
      <c r="G25" s="152"/>
    </row>
    <row r="26" spans="1:7" x14ac:dyDescent="0.2">
      <c r="A26" s="152"/>
      <c r="B26" s="151"/>
      <c r="C26" s="152"/>
      <c r="D26" s="192"/>
      <c r="E26" s="192"/>
      <c r="F26" s="194"/>
      <c r="G26" s="152"/>
    </row>
    <row r="27" spans="1:7" x14ac:dyDescent="0.2">
      <c r="A27" s="152">
        <v>21</v>
      </c>
      <c r="B27" s="151" t="s">
        <v>80</v>
      </c>
      <c r="C27" s="179" t="s">
        <v>49</v>
      </c>
      <c r="D27" s="192">
        <v>2.36</v>
      </c>
      <c r="E27" s="192" t="s">
        <v>144</v>
      </c>
      <c r="F27" s="194" t="s">
        <v>81</v>
      </c>
      <c r="G27" s="192" t="s">
        <v>143</v>
      </c>
    </row>
    <row r="28" spans="1:7" x14ac:dyDescent="0.2">
      <c r="A28" s="152"/>
      <c r="B28" s="151"/>
      <c r="C28" s="193"/>
      <c r="D28" s="192"/>
      <c r="E28" s="192"/>
      <c r="F28" s="194"/>
      <c r="G28" s="192"/>
    </row>
  </sheetData>
  <mergeCells count="34">
    <mergeCell ref="F14:F15"/>
    <mergeCell ref="F16:F17"/>
    <mergeCell ref="E18:E19"/>
    <mergeCell ref="F18:F19"/>
    <mergeCell ref="A21:A23"/>
    <mergeCell ref="B21:B23"/>
    <mergeCell ref="C21:C23"/>
    <mergeCell ref="F21:F23"/>
    <mergeCell ref="E14:E15"/>
    <mergeCell ref="E16:E17"/>
    <mergeCell ref="D14:D19"/>
    <mergeCell ref="C14:C19"/>
    <mergeCell ref="B14:B19"/>
    <mergeCell ref="G14:G15"/>
    <mergeCell ref="G16:G17"/>
    <mergeCell ref="G18:G19"/>
    <mergeCell ref="A27:A28"/>
    <mergeCell ref="B27:B28"/>
    <mergeCell ref="C27:C28"/>
    <mergeCell ref="F27:F28"/>
    <mergeCell ref="D21:D23"/>
    <mergeCell ref="E21:E23"/>
    <mergeCell ref="A24:A26"/>
    <mergeCell ref="B24:B26"/>
    <mergeCell ref="C24:C26"/>
    <mergeCell ref="D24:D26"/>
    <mergeCell ref="F24:F26"/>
    <mergeCell ref="E24:E26"/>
    <mergeCell ref="A14:A19"/>
    <mergeCell ref="G27:G28"/>
    <mergeCell ref="E27:E28"/>
    <mergeCell ref="D27:D28"/>
    <mergeCell ref="G24:G26"/>
    <mergeCell ref="G21:G23"/>
  </mergeCells>
  <pageMargins left="0.7" right="0.7" top="0.75" bottom="0.75" header="0.3" footer="0.3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" sqref="K1"/>
    </sheetView>
  </sheetViews>
  <sheetFormatPr defaultRowHeight="12.75" x14ac:dyDescent="0.2"/>
  <cols>
    <col min="1" max="1" width="3" bestFit="1" customWidth="1"/>
    <col min="2" max="2" width="2" bestFit="1" customWidth="1"/>
    <col min="3" max="3" width="3" bestFit="1" customWidth="1"/>
    <col min="4" max="4" width="2" style="29" bestFit="1" customWidth="1"/>
    <col min="5" max="10" width="2.5703125" style="29" customWidth="1"/>
  </cols>
  <sheetData>
    <row r="1" spans="1:11" x14ac:dyDescent="0.2">
      <c r="A1">
        <v>1</v>
      </c>
      <c r="B1">
        <v>5</v>
      </c>
      <c r="C1">
        <f>B1*2</f>
        <v>10</v>
      </c>
      <c r="D1" s="29">
        <v>1</v>
      </c>
      <c r="K1">
        <f>C1+4+1+2+2</f>
        <v>19</v>
      </c>
    </row>
    <row r="2" spans="1:11" x14ac:dyDescent="0.2">
      <c r="A2">
        <v>2</v>
      </c>
      <c r="B2">
        <v>2</v>
      </c>
      <c r="C2">
        <f t="shared" ref="C2:C12" si="0">B2*2</f>
        <v>4</v>
      </c>
      <c r="G2" s="29">
        <v>1</v>
      </c>
    </row>
    <row r="3" spans="1:11" x14ac:dyDescent="0.2">
      <c r="A3">
        <v>3</v>
      </c>
      <c r="B3">
        <v>2</v>
      </c>
      <c r="C3">
        <f t="shared" si="0"/>
        <v>4</v>
      </c>
      <c r="G3" s="29">
        <v>1</v>
      </c>
    </row>
    <row r="4" spans="1:11" x14ac:dyDescent="0.2">
      <c r="A4">
        <v>4</v>
      </c>
      <c r="B4">
        <v>1</v>
      </c>
      <c r="C4">
        <f t="shared" si="0"/>
        <v>2</v>
      </c>
    </row>
    <row r="5" spans="1:11" x14ac:dyDescent="0.2">
      <c r="A5">
        <v>5</v>
      </c>
      <c r="B5">
        <v>2</v>
      </c>
      <c r="C5">
        <f t="shared" si="0"/>
        <v>4</v>
      </c>
      <c r="D5" s="29">
        <v>4</v>
      </c>
    </row>
    <row r="6" spans="1:11" x14ac:dyDescent="0.2">
      <c r="A6">
        <v>6</v>
      </c>
      <c r="B6">
        <v>2</v>
      </c>
      <c r="C6">
        <f t="shared" si="0"/>
        <v>4</v>
      </c>
      <c r="E6" s="29">
        <v>2</v>
      </c>
    </row>
    <row r="7" spans="1:11" x14ac:dyDescent="0.2">
      <c r="A7">
        <v>7</v>
      </c>
      <c r="B7">
        <v>2</v>
      </c>
      <c r="C7">
        <f t="shared" si="0"/>
        <v>4</v>
      </c>
      <c r="F7" s="29">
        <v>2</v>
      </c>
    </row>
    <row r="8" spans="1:11" x14ac:dyDescent="0.2">
      <c r="A8">
        <v>8</v>
      </c>
      <c r="B8">
        <v>2</v>
      </c>
      <c r="C8">
        <f t="shared" si="0"/>
        <v>4</v>
      </c>
      <c r="I8" s="29">
        <v>3</v>
      </c>
    </row>
    <row r="9" spans="1:11" x14ac:dyDescent="0.2">
      <c r="A9">
        <v>9</v>
      </c>
      <c r="B9">
        <v>2</v>
      </c>
      <c r="C9">
        <f t="shared" si="0"/>
        <v>4</v>
      </c>
      <c r="E9" s="29">
        <v>1</v>
      </c>
    </row>
    <row r="10" spans="1:11" x14ac:dyDescent="0.2">
      <c r="A10">
        <v>10</v>
      </c>
      <c r="B10">
        <v>1</v>
      </c>
      <c r="C10">
        <f t="shared" si="0"/>
        <v>2</v>
      </c>
    </row>
    <row r="11" spans="1:11" x14ac:dyDescent="0.2">
      <c r="A11">
        <v>11</v>
      </c>
      <c r="B11">
        <v>1</v>
      </c>
      <c r="C11">
        <f t="shared" si="0"/>
        <v>2</v>
      </c>
      <c r="F11" s="29">
        <v>1</v>
      </c>
    </row>
    <row r="12" spans="1:11" x14ac:dyDescent="0.2">
      <c r="A12">
        <v>12</v>
      </c>
      <c r="B12">
        <v>1</v>
      </c>
      <c r="C12">
        <f t="shared" si="0"/>
        <v>2</v>
      </c>
      <c r="F12" s="2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workbookViewId="0">
      <selection activeCell="W10" sqref="W10"/>
    </sheetView>
  </sheetViews>
  <sheetFormatPr defaultRowHeight="12.75" x14ac:dyDescent="0.2"/>
  <cols>
    <col min="1" max="1" width="3.7109375" customWidth="1"/>
    <col min="2" max="2" width="7" bestFit="1" customWidth="1"/>
    <col min="3" max="3" width="6.28515625" style="27" bestFit="1" customWidth="1"/>
    <col min="4" max="4" width="3" style="27" bestFit="1" customWidth="1"/>
    <col min="5" max="5" width="3.85546875" bestFit="1" customWidth="1"/>
    <col min="9" max="9" width="11.7109375" bestFit="1" customWidth="1"/>
    <col min="10" max="10" width="6" style="27" bestFit="1" customWidth="1"/>
    <col min="11" max="11" width="11.28515625" bestFit="1" customWidth="1"/>
    <col min="12" max="12" width="5" bestFit="1" customWidth="1"/>
    <col min="13" max="13" width="11.7109375" bestFit="1" customWidth="1"/>
    <col min="14" max="14" width="4" bestFit="1" customWidth="1"/>
    <col min="15" max="15" width="11.7109375" bestFit="1" customWidth="1"/>
    <col min="16" max="16" width="4" bestFit="1" customWidth="1"/>
    <col min="17" max="17" width="11.7109375" bestFit="1" customWidth="1"/>
    <col min="18" max="18" width="4" bestFit="1" customWidth="1"/>
    <col min="19" max="19" width="11.7109375" bestFit="1" customWidth="1"/>
    <col min="20" max="20" width="4" bestFit="1" customWidth="1"/>
    <col min="23" max="23" width="7.140625" bestFit="1" customWidth="1"/>
    <col min="24" max="24" width="9.140625" style="27"/>
  </cols>
  <sheetData>
    <row r="1" spans="1:24" ht="13.5" thickBot="1" x14ac:dyDescent="0.25">
      <c r="A1" t="s">
        <v>12</v>
      </c>
    </row>
    <row r="2" spans="1:24" ht="13.5" thickBot="1" x14ac:dyDescent="0.25">
      <c r="A2" s="31" t="s">
        <v>16</v>
      </c>
      <c r="B2" s="32" t="s">
        <v>15</v>
      </c>
      <c r="C2" s="33" t="s">
        <v>14</v>
      </c>
      <c r="D2" s="202" t="s">
        <v>17</v>
      </c>
      <c r="E2" s="203"/>
      <c r="J2" s="52">
        <v>0.2</v>
      </c>
      <c r="L2" s="27">
        <v>1</v>
      </c>
      <c r="M2" s="27"/>
      <c r="N2" s="27">
        <v>1</v>
      </c>
      <c r="O2" s="27"/>
      <c r="P2" s="27">
        <v>1</v>
      </c>
      <c r="Q2" s="27"/>
      <c r="R2" s="27">
        <v>1</v>
      </c>
      <c r="S2" s="27"/>
      <c r="T2" s="27">
        <v>1</v>
      </c>
    </row>
    <row r="3" spans="1:24" x14ac:dyDescent="0.2">
      <c r="A3" s="34">
        <v>1</v>
      </c>
      <c r="B3" s="29" t="s">
        <v>10</v>
      </c>
      <c r="C3" s="28">
        <v>5990</v>
      </c>
      <c r="D3" s="28">
        <v>4</v>
      </c>
      <c r="E3" s="35" t="s">
        <v>11</v>
      </c>
      <c r="F3" s="30">
        <v>4</v>
      </c>
      <c r="I3" s="200" t="s">
        <v>25</v>
      </c>
      <c r="J3" s="201"/>
      <c r="K3" s="49" t="s">
        <v>18</v>
      </c>
      <c r="L3" s="43"/>
      <c r="M3" s="42" t="s">
        <v>23</v>
      </c>
      <c r="N3" s="43"/>
      <c r="O3" s="42" t="s">
        <v>24</v>
      </c>
      <c r="P3" s="43"/>
      <c r="Q3" s="49" t="s">
        <v>28</v>
      </c>
      <c r="R3" s="43"/>
      <c r="S3" s="42" t="s">
        <v>27</v>
      </c>
      <c r="T3" s="44"/>
      <c r="U3" s="53" t="s">
        <v>2</v>
      </c>
      <c r="V3" s="53" t="s">
        <v>1</v>
      </c>
      <c r="W3" s="53" t="s">
        <v>29</v>
      </c>
      <c r="X3" s="53" t="s">
        <v>9</v>
      </c>
    </row>
    <row r="4" spans="1:24" x14ac:dyDescent="0.2">
      <c r="A4" s="34">
        <v>2</v>
      </c>
      <c r="B4" s="29" t="s">
        <v>10</v>
      </c>
      <c r="C4" s="28">
        <v>4490</v>
      </c>
      <c r="D4" s="28">
        <v>1</v>
      </c>
      <c r="E4" s="35" t="s">
        <v>11</v>
      </c>
      <c r="F4" s="30">
        <v>1</v>
      </c>
      <c r="I4" s="45" t="s">
        <v>19</v>
      </c>
      <c r="J4" s="48">
        <f>($L$2*L4+$N$2*N4+$P$2*P4+$R$2*R4+$T$2*T4)*1.2</f>
        <v>469.2</v>
      </c>
      <c r="K4" s="45" t="s">
        <v>19</v>
      </c>
      <c r="L4" s="29">
        <f>261</f>
        <v>261</v>
      </c>
      <c r="M4" s="29" t="s">
        <v>19</v>
      </c>
      <c r="N4" s="29">
        <v>130</v>
      </c>
      <c r="O4" s="29" t="s">
        <v>19</v>
      </c>
      <c r="P4" s="50"/>
      <c r="Q4" s="45" t="s">
        <v>19</v>
      </c>
      <c r="R4" s="29"/>
      <c r="S4" s="29" t="s">
        <v>19</v>
      </c>
      <c r="T4" s="35"/>
      <c r="U4" s="27">
        <v>6.2</v>
      </c>
      <c r="V4" s="27">
        <v>21</v>
      </c>
      <c r="W4" s="27">
        <v>2</v>
      </c>
      <c r="X4" s="27">
        <f>V4*U4</f>
        <v>130.20000000000002</v>
      </c>
    </row>
    <row r="5" spans="1:24" x14ac:dyDescent="0.2">
      <c r="A5" s="34">
        <v>3</v>
      </c>
      <c r="B5" s="29" t="s">
        <v>10</v>
      </c>
      <c r="C5" s="28">
        <v>2990</v>
      </c>
      <c r="D5" s="28">
        <v>3</v>
      </c>
      <c r="E5" s="35" t="s">
        <v>11</v>
      </c>
      <c r="F5" s="199">
        <v>3</v>
      </c>
      <c r="I5" s="45" t="s">
        <v>20</v>
      </c>
      <c r="J5" s="48">
        <f t="shared" ref="J5:J10" si="0">($L$2*L5+$N$2*N5+$P$2*P5+$R$2*R5+$T$2*T5)*1.2</f>
        <v>339.59999999999997</v>
      </c>
      <c r="K5" s="45" t="s">
        <v>20</v>
      </c>
      <c r="L5" s="29">
        <f>23</f>
        <v>23</v>
      </c>
      <c r="M5" s="29" t="s">
        <v>20</v>
      </c>
      <c r="N5" s="29">
        <f>23+42</f>
        <v>65</v>
      </c>
      <c r="O5" s="29" t="s">
        <v>20</v>
      </c>
      <c r="P5" s="50">
        <f>23+84</f>
        <v>107</v>
      </c>
      <c r="Q5" s="45" t="s">
        <v>20</v>
      </c>
      <c r="R5" s="29">
        <v>23</v>
      </c>
      <c r="S5" s="29" t="s">
        <v>20</v>
      </c>
      <c r="T5" s="35">
        <f>23+42</f>
        <v>65</v>
      </c>
    </row>
    <row r="6" spans="1:24" x14ac:dyDescent="0.2">
      <c r="A6" s="34">
        <v>4</v>
      </c>
      <c r="B6" s="29" t="s">
        <v>10</v>
      </c>
      <c r="C6" s="28">
        <v>1490</v>
      </c>
      <c r="D6" s="28">
        <v>1</v>
      </c>
      <c r="E6" s="35" t="s">
        <v>11</v>
      </c>
      <c r="F6" s="199"/>
      <c r="I6" s="45" t="s">
        <v>21</v>
      </c>
      <c r="J6" s="48">
        <f t="shared" si="0"/>
        <v>86.399999999999991</v>
      </c>
      <c r="K6" s="45" t="s">
        <v>21</v>
      </c>
      <c r="L6" s="29">
        <f>16</f>
        <v>16</v>
      </c>
      <c r="M6" s="29" t="s">
        <v>21</v>
      </c>
      <c r="N6" s="29">
        <f>14</f>
        <v>14</v>
      </c>
      <c r="O6" s="29" t="s">
        <v>21</v>
      </c>
      <c r="P6" s="50">
        <v>12</v>
      </c>
      <c r="Q6" s="45" t="s">
        <v>21</v>
      </c>
      <c r="R6" s="29">
        <v>16</v>
      </c>
      <c r="S6" s="29" t="s">
        <v>21</v>
      </c>
      <c r="T6" s="35">
        <v>14</v>
      </c>
    </row>
    <row r="7" spans="1:24" x14ac:dyDescent="0.2">
      <c r="A7" s="34">
        <v>5</v>
      </c>
      <c r="B7" s="29" t="s">
        <v>10</v>
      </c>
      <c r="C7" s="28">
        <v>1702</v>
      </c>
      <c r="D7" s="28">
        <v>2</v>
      </c>
      <c r="E7" s="35" t="s">
        <v>11</v>
      </c>
      <c r="F7" s="199">
        <v>2</v>
      </c>
      <c r="I7" s="45" t="s">
        <v>7</v>
      </c>
      <c r="J7" s="48">
        <f t="shared" si="0"/>
        <v>192</v>
      </c>
      <c r="K7" s="45" t="s">
        <v>7</v>
      </c>
      <c r="L7" s="29">
        <f>80</f>
        <v>80</v>
      </c>
      <c r="M7" s="29" t="s">
        <v>7</v>
      </c>
      <c r="N7" s="29">
        <f>20</f>
        <v>20</v>
      </c>
      <c r="O7" s="29" t="s">
        <v>7</v>
      </c>
      <c r="P7" s="50">
        <f>20</f>
        <v>20</v>
      </c>
      <c r="Q7" s="45" t="s">
        <v>7</v>
      </c>
      <c r="R7" s="29">
        <v>20</v>
      </c>
      <c r="S7" s="29" t="s">
        <v>7</v>
      </c>
      <c r="T7" s="35">
        <v>20</v>
      </c>
    </row>
    <row r="8" spans="1:24" x14ac:dyDescent="0.2">
      <c r="A8" s="34">
        <v>6</v>
      </c>
      <c r="B8" s="29" t="s">
        <v>10</v>
      </c>
      <c r="C8" s="28">
        <v>1559</v>
      </c>
      <c r="D8" s="28">
        <v>2</v>
      </c>
      <c r="E8" s="35" t="s">
        <v>11</v>
      </c>
      <c r="F8" s="199"/>
      <c r="I8" s="45" t="s">
        <v>8</v>
      </c>
      <c r="J8" s="48">
        <f t="shared" si="0"/>
        <v>226.79999999999998</v>
      </c>
      <c r="K8" s="45" t="s">
        <v>8</v>
      </c>
      <c r="L8" s="29">
        <f>13+10+6+14</f>
        <v>43</v>
      </c>
      <c r="M8" s="29" t="s">
        <v>8</v>
      </c>
      <c r="N8" s="29">
        <f>13+10+6</f>
        <v>29</v>
      </c>
      <c r="O8" s="29" t="s">
        <v>8</v>
      </c>
      <c r="P8" s="50">
        <f>13+10+6+16</f>
        <v>45</v>
      </c>
      <c r="Q8" s="45" t="s">
        <v>8</v>
      </c>
      <c r="R8" s="29">
        <f>13+10+6+14</f>
        <v>43</v>
      </c>
      <c r="S8" s="29" t="s">
        <v>8</v>
      </c>
      <c r="T8" s="35">
        <f>13+10+6</f>
        <v>29</v>
      </c>
    </row>
    <row r="9" spans="1:24" ht="13.5" thickBot="1" x14ac:dyDescent="0.25">
      <c r="A9" s="34">
        <v>7</v>
      </c>
      <c r="B9" s="29" t="s">
        <v>10</v>
      </c>
      <c r="C9" s="28">
        <v>2623</v>
      </c>
      <c r="D9" s="28">
        <v>2</v>
      </c>
      <c r="E9" s="35" t="s">
        <v>11</v>
      </c>
      <c r="F9" s="199">
        <v>2</v>
      </c>
      <c r="I9" s="45" t="s">
        <v>22</v>
      </c>
      <c r="J9" s="48">
        <f t="shared" si="0"/>
        <v>60.24</v>
      </c>
      <c r="K9" s="46" t="s">
        <v>22</v>
      </c>
      <c r="L9" s="37">
        <f>6+3+1.2</f>
        <v>10.199999999999999</v>
      </c>
      <c r="M9" s="37" t="s">
        <v>22</v>
      </c>
      <c r="N9" s="37">
        <f>6+3+1</f>
        <v>10</v>
      </c>
      <c r="O9" s="37" t="s">
        <v>22</v>
      </c>
      <c r="P9" s="51">
        <f>6+3+1</f>
        <v>10</v>
      </c>
      <c r="Q9" s="45" t="s">
        <v>22</v>
      </c>
      <c r="R9" s="29">
        <f>6+3+1</f>
        <v>10</v>
      </c>
      <c r="S9" s="29" t="s">
        <v>22</v>
      </c>
      <c r="T9" s="35">
        <f>6+3+1</f>
        <v>10</v>
      </c>
    </row>
    <row r="10" spans="1:24" ht="13.5" thickBot="1" x14ac:dyDescent="0.25">
      <c r="A10" s="34">
        <v>8</v>
      </c>
      <c r="B10" s="29" t="s">
        <v>10</v>
      </c>
      <c r="C10" s="28">
        <v>3306</v>
      </c>
      <c r="D10" s="28">
        <v>2</v>
      </c>
      <c r="E10" s="35" t="s">
        <v>11</v>
      </c>
      <c r="F10" s="199"/>
      <c r="I10" s="46" t="s">
        <v>26</v>
      </c>
      <c r="J10" s="48">
        <f t="shared" si="0"/>
        <v>536.4</v>
      </c>
      <c r="K10" s="47"/>
      <c r="L10" s="47"/>
      <c r="M10" s="47"/>
      <c r="N10" s="47"/>
      <c r="O10" s="47"/>
      <c r="P10" s="47"/>
      <c r="Q10" s="46" t="s">
        <v>26</v>
      </c>
      <c r="R10" s="37">
        <v>298</v>
      </c>
      <c r="S10" s="37" t="s">
        <v>26</v>
      </c>
      <c r="T10" s="39">
        <v>149</v>
      </c>
    </row>
    <row r="11" spans="1:24" x14ac:dyDescent="0.2">
      <c r="A11" s="34">
        <v>9</v>
      </c>
      <c r="B11" s="29" t="s">
        <v>10</v>
      </c>
      <c r="C11" s="28">
        <v>1992</v>
      </c>
      <c r="D11" s="28">
        <v>2</v>
      </c>
      <c r="E11" s="35" t="s">
        <v>11</v>
      </c>
      <c r="F11" s="199">
        <v>2</v>
      </c>
      <c r="K11" s="47"/>
      <c r="L11" s="47"/>
      <c r="M11" s="47"/>
      <c r="N11" s="47"/>
      <c r="O11" s="47"/>
      <c r="P11" s="47"/>
    </row>
    <row r="12" spans="1:24" x14ac:dyDescent="0.2">
      <c r="A12" s="34">
        <v>10</v>
      </c>
      <c r="B12" s="29" t="s">
        <v>10</v>
      </c>
      <c r="C12" s="28">
        <v>1586</v>
      </c>
      <c r="D12" s="28">
        <v>2</v>
      </c>
      <c r="E12" s="35" t="s">
        <v>11</v>
      </c>
      <c r="F12" s="199"/>
      <c r="K12" s="47"/>
      <c r="L12" s="47"/>
      <c r="M12" s="47"/>
      <c r="N12" s="47"/>
      <c r="O12" s="47"/>
      <c r="P12" s="47"/>
    </row>
    <row r="13" spans="1:24" ht="13.5" thickBot="1" x14ac:dyDescent="0.25">
      <c r="A13" s="36">
        <v>11</v>
      </c>
      <c r="B13" s="37" t="s">
        <v>10</v>
      </c>
      <c r="C13" s="38">
        <v>1816</v>
      </c>
      <c r="D13" s="38">
        <v>2</v>
      </c>
      <c r="E13" s="39" t="s">
        <v>11</v>
      </c>
      <c r="F13" s="27">
        <v>2</v>
      </c>
      <c r="K13" s="47"/>
      <c r="L13" s="47"/>
      <c r="M13" s="47"/>
      <c r="N13" s="47"/>
      <c r="O13" s="47"/>
      <c r="P13" s="47"/>
    </row>
    <row r="14" spans="1:24" x14ac:dyDescent="0.2">
      <c r="C14" s="27" t="s">
        <v>13</v>
      </c>
      <c r="D14" s="27">
        <f>SUM(D3:D13)</f>
        <v>23</v>
      </c>
      <c r="F14" s="27">
        <f>SUM(F3:F13)</f>
        <v>16</v>
      </c>
      <c r="M14" t="s">
        <v>6</v>
      </c>
    </row>
    <row r="16" spans="1:24" x14ac:dyDescent="0.2">
      <c r="C16" s="27">
        <f>D14*6*1.5</f>
        <v>207</v>
      </c>
      <c r="F16">
        <f>F14*6*1.5</f>
        <v>144</v>
      </c>
    </row>
  </sheetData>
  <mergeCells count="6">
    <mergeCell ref="F11:F12"/>
    <mergeCell ref="I3:J3"/>
    <mergeCell ref="D2:E2"/>
    <mergeCell ref="F5:F6"/>
    <mergeCell ref="F7:F8"/>
    <mergeCell ref="F9:F10"/>
  </mergeCells>
  <conditionalFormatting sqref="C3:C13">
    <cfRule type="cellIs" dxfId="0" priority="1" operator="lessThan">
      <formula>3000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ВОР Р№1</vt:lpstr>
      <vt:lpstr>Лист2</vt:lpstr>
      <vt:lpstr>Лист3</vt:lpstr>
      <vt:lpstr>Лист1</vt:lpstr>
      <vt:lpstr>Вспомогательная</vt:lpstr>
      <vt:lpstr>'ВОР Р№1'!Область_печати</vt:lpstr>
    </vt:vector>
  </TitlesOfParts>
  <Company>Grand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А. Горева</dc:creator>
  <cp:lastModifiedBy>Павел А. Селемнев</cp:lastModifiedBy>
  <cp:lastPrinted>2024-12-12T10:43:46Z</cp:lastPrinted>
  <dcterms:created xsi:type="dcterms:W3CDTF">2002-02-11T05:58:42Z</dcterms:created>
  <dcterms:modified xsi:type="dcterms:W3CDTF">2024-12-18T13:17:25Z</dcterms:modified>
  <cp:contentStatus/>
</cp:coreProperties>
</file>